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001067\Desktop\ホームページ用\"/>
    </mc:Choice>
  </mc:AlternateContent>
  <bookViews>
    <workbookView xWindow="0" yWindow="0" windowWidth="22650" windowHeight="11685" tabRatio="706" firstSheet="5" activeTab="7"/>
  </bookViews>
  <sheets>
    <sheet name="データ集計転記用" sheetId="42" r:id="rId1"/>
    <sheet name="データ" sheetId="91" r:id="rId2"/>
    <sheet name="チェックリスト" sheetId="76" r:id="rId3"/>
    <sheet name="決裁区分" sheetId="67" r:id="rId4"/>
    <sheet name="起案用ﾃｷｽﾄ" sheetId="66" r:id="rId5"/>
    <sheet name="印刷選択" sheetId="65" r:id="rId6"/>
    <sheet name="様式1" sheetId="28" r:id="rId7"/>
    <sheet name="様式2" sheetId="36" r:id="rId8"/>
    <sheet name="様式3(選定)" sheetId="3" r:id="rId9"/>
    <sheet name="位置図" sheetId="93" r:id="rId10"/>
    <sheet name="現況写真" sheetId="101" r:id="rId11"/>
    <sheet name="Co計算表" sheetId="97" r:id="rId12"/>
    <sheet name="様式3(不選定)" sheetId="37" r:id="rId13"/>
    <sheet name="規則-様式1(交付申請）" sheetId="16" r:id="rId14"/>
    <sheet name="様式4(交付申請)" sheetId="5" r:id="rId15"/>
    <sheet name="様式5(交付申請)" sheetId="6" r:id="rId16"/>
    <sheet name="規則-様式2(交付決定）" sheetId="10" r:id="rId17"/>
    <sheet name="■注意事項" sheetId="100" r:id="rId18"/>
    <sheet name="指示書" sheetId="20" r:id="rId19"/>
    <sheet name="規則-様式1(申請変更)" sheetId="52" r:id="rId20"/>
    <sheet name="様式4(計画変更）" sheetId="53" r:id="rId21"/>
    <sheet name="様式5(計画変更）" sheetId="54" r:id="rId22"/>
    <sheet name="規則-様式2(交付決定　変更）" sheetId="55" r:id="rId23"/>
    <sheet name="×変更理由書" sheetId="56" r:id="rId24"/>
    <sheet name="規則-様式1(申請変更) (工期)" sheetId="87" r:id="rId25"/>
    <sheet name="様式4(計画変更） (工期)" sheetId="88" r:id="rId26"/>
    <sheet name="様式5(計画変更） (工期)" sheetId="89" r:id="rId27"/>
    <sheet name="規則-様式2(交付決定　変更） (工期)" sheetId="90" r:id="rId28"/>
    <sheet name="規則-様式3(実績報告）" sheetId="17" r:id="rId29"/>
    <sheet name="様式4(実績)" sheetId="38" r:id="rId30"/>
    <sheet name="様式5(実績) " sheetId="39" r:id="rId31"/>
    <sheet name="地元写真 (台紙)" sheetId="85" r:id="rId32"/>
    <sheet name="規則-様式3(実績報告）変更" sheetId="62" r:id="rId33"/>
    <sheet name="検査調書" sheetId="99" r:id="rId34"/>
    <sheet name="検査写真表紙" sheetId="92" r:id="rId35"/>
    <sheet name="検査写真台紙" sheetId="73" r:id="rId36"/>
    <sheet name="様式7-完了確認" sheetId="8" r:id="rId37"/>
    <sheet name="規則-確定通知" sheetId="18" r:id="rId38"/>
    <sheet name="規則-確定通知 (変更あり)" sheetId="72" r:id="rId39"/>
    <sheet name="確定通知送り状" sheetId="98" r:id="rId40"/>
    <sheet name="請求書同封書" sheetId="83" r:id="rId41"/>
    <sheet name="規則-補助金請求書" sheetId="19" r:id="rId42"/>
    <sheet name="口座が異なる場合" sheetId="95" r:id="rId43"/>
    <sheet name="支出添付ふせん" sheetId="94" r:id="rId44"/>
    <sheet name="ふせん" sheetId="96" r:id="rId45"/>
    <sheet name="(旧) 検査調書" sheetId="9" r:id="rId46"/>
    <sheet name="×取下書" sheetId="21" r:id="rId47"/>
  </sheets>
  <externalReferences>
    <externalReference r:id="rId48"/>
    <externalReference r:id="rId49"/>
    <externalReference r:id="rId50"/>
    <externalReference r:id="rId51"/>
    <externalReference r:id="rId52"/>
    <externalReference r:id="rId53"/>
  </externalReferences>
  <definedNames>
    <definedName name="_F1ll2" localSheetId="10" hidden="1">#REF!</definedName>
    <definedName name="_F1ll2" hidden="1">#REF!</definedName>
    <definedName name="_Fill" localSheetId="1" hidden="1">#REF!</definedName>
    <definedName name="_Fill" localSheetId="38" hidden="1">#REF!</definedName>
    <definedName name="_Fill" localSheetId="24" hidden="1">#REF!</definedName>
    <definedName name="_Fill" localSheetId="27" hidden="1">#REF!</definedName>
    <definedName name="_Fill" localSheetId="10" hidden="1">#REF!</definedName>
    <definedName name="_Fill" localSheetId="31" hidden="1">#REF!</definedName>
    <definedName name="_Fill" localSheetId="25" hidden="1">#REF!</definedName>
    <definedName name="_Fill" localSheetId="26" hidden="1">#REF!</definedName>
    <definedName name="_Fill" hidden="1">#REF!</definedName>
    <definedName name="_xlnm._FilterDatabase" localSheetId="0" hidden="1">データ集計転記用!$E$1:$E$1</definedName>
    <definedName name="_Order1" hidden="1">255</definedName>
    <definedName name="\r">#N/A</definedName>
    <definedName name="Ａ" localSheetId="1">#REF!</definedName>
    <definedName name="Ａ" localSheetId="38">#REF!</definedName>
    <definedName name="Ａ" localSheetId="24">#REF!</definedName>
    <definedName name="Ａ" localSheetId="27">#REF!</definedName>
    <definedName name="Ａ" localSheetId="10">#REF!</definedName>
    <definedName name="Ａ" localSheetId="31">#REF!</definedName>
    <definedName name="Ａ" localSheetId="25">#REF!</definedName>
    <definedName name="Ａ" localSheetId="26">#REF!</definedName>
    <definedName name="Ａ">#REF!</definedName>
    <definedName name="_xlnm.Database" localSheetId="1">#REF!</definedName>
    <definedName name="_xlnm.Database" localSheetId="38">#REF!</definedName>
    <definedName name="_xlnm.Database" localSheetId="24">#REF!</definedName>
    <definedName name="_xlnm.Database" localSheetId="27">#REF!</definedName>
    <definedName name="_xlnm.Database" localSheetId="10">#REF!</definedName>
    <definedName name="_xlnm.Database" localSheetId="31">#REF!</definedName>
    <definedName name="_xlnm.Database" localSheetId="25">#REF!</definedName>
    <definedName name="_xlnm.Database" localSheetId="26">#REF!</definedName>
    <definedName name="_xlnm.Database">#REF!</definedName>
    <definedName name="Database_MI" localSheetId="1">#REF!</definedName>
    <definedName name="Database_MI" localSheetId="38">#REF!</definedName>
    <definedName name="Database_MI" localSheetId="24">#REF!</definedName>
    <definedName name="Database_MI" localSheetId="27">#REF!</definedName>
    <definedName name="Database_MI" localSheetId="10">#REF!</definedName>
    <definedName name="Database_MI" localSheetId="31">#REF!</definedName>
    <definedName name="Database_MI" localSheetId="25">#REF!</definedName>
    <definedName name="Database_MI" localSheetId="26">#REF!</definedName>
    <definedName name="Database_MI">#REF!</definedName>
    <definedName name="JJJ" localSheetId="1">#REF!</definedName>
    <definedName name="JJJ" localSheetId="38">#REF!</definedName>
    <definedName name="JJJ" localSheetId="24">#REF!</definedName>
    <definedName name="JJJ" localSheetId="27">#REF!</definedName>
    <definedName name="JJJ" localSheetId="10">#REF!</definedName>
    <definedName name="JJJ" localSheetId="31">#REF!</definedName>
    <definedName name="JJJ" localSheetId="25">#REF!</definedName>
    <definedName name="JJJ" localSheetId="26">#REF!</definedName>
    <definedName name="JJJ">#REF!</definedName>
    <definedName name="ＫＫ" localSheetId="1">#REF!</definedName>
    <definedName name="ＫＫ" localSheetId="38">#REF!</definedName>
    <definedName name="ＫＫ" localSheetId="19">#REF!</definedName>
    <definedName name="ＫＫ" localSheetId="24">#REF!</definedName>
    <definedName name="ＫＫ" localSheetId="22">#REF!</definedName>
    <definedName name="ＫＫ" localSheetId="27">#REF!</definedName>
    <definedName name="ＫＫ" localSheetId="32">#REF!</definedName>
    <definedName name="ＫＫ" localSheetId="10">#REF!</definedName>
    <definedName name="ＫＫ" localSheetId="31">#REF!</definedName>
    <definedName name="ＫＫ" localSheetId="7">#REF!</definedName>
    <definedName name="ＫＫ" localSheetId="12">#REF!</definedName>
    <definedName name="ＫＫ" localSheetId="25">#REF!</definedName>
    <definedName name="ＫＫ" localSheetId="26">#REF!</definedName>
    <definedName name="ＫＫ">#REF!</definedName>
    <definedName name="ＫＵ" localSheetId="1">#REF!</definedName>
    <definedName name="ＫＵ" localSheetId="38">#REF!</definedName>
    <definedName name="ＫＵ" localSheetId="19">#REF!</definedName>
    <definedName name="ＫＵ" localSheetId="24">#REF!</definedName>
    <definedName name="ＫＵ" localSheetId="22">#REF!</definedName>
    <definedName name="ＫＵ" localSheetId="27">#REF!</definedName>
    <definedName name="ＫＵ" localSheetId="32">#REF!</definedName>
    <definedName name="ＫＵ" localSheetId="10">#REF!</definedName>
    <definedName name="ＫＵ" localSheetId="31">#REF!</definedName>
    <definedName name="ＫＵ" localSheetId="7">#REF!</definedName>
    <definedName name="ＫＵ" localSheetId="12">#REF!</definedName>
    <definedName name="ＫＵ" localSheetId="25">#REF!</definedName>
    <definedName name="ＫＵ" localSheetId="26">#REF!</definedName>
    <definedName name="ＫＵ">#REF!</definedName>
    <definedName name="_xlnm.Print_Area" localSheetId="45">'(旧) 検査調書'!$A$1:$AK$37</definedName>
    <definedName name="_xlnm.Print_Area" localSheetId="23">×変更理由書!$A$1:$J$48</definedName>
    <definedName name="_xlnm.Print_Area" localSheetId="17">■注意事項!$A$1:$I$38</definedName>
    <definedName name="_xlnm.Print_Area" localSheetId="11">Co計算表!$B$10:$N$35</definedName>
    <definedName name="_xlnm.Print_Area" localSheetId="2">チェックリスト!$B$2:$F$48</definedName>
    <definedName name="_xlnm.Print_Area" localSheetId="9">位置図!$A$1:$L$68</definedName>
    <definedName name="_xlnm.Print_Area" localSheetId="37">'規則-確定通知'!$A$1:$H$36</definedName>
    <definedName name="_xlnm.Print_Area" localSheetId="38">'規則-確定通知 (変更あり)'!$A$1:$H$36</definedName>
    <definedName name="_xlnm.Print_Area" localSheetId="41">'規則-補助金請求書'!$A$1:$J$37</definedName>
    <definedName name="_xlnm.Print_Area" localSheetId="13">'規則-様式1(交付申請）'!$A$1:$H$42</definedName>
    <definedName name="_xlnm.Print_Area" localSheetId="19">'規則-様式1(申請変更)'!$A$1:$H$47</definedName>
    <definedName name="_xlnm.Print_Area" localSheetId="24">'規則-様式1(申請変更) (工期)'!$A$1:$H$51</definedName>
    <definedName name="_xlnm.Print_Area" localSheetId="22">'規則-様式2(交付決定　変更）'!$A$1:$H$37</definedName>
    <definedName name="_xlnm.Print_Area" localSheetId="27">'規則-様式2(交付決定　変更） (工期)'!$A$1:$H$43</definedName>
    <definedName name="_xlnm.Print_Area" localSheetId="16">'規則-様式2(交付決定）'!$A$1:$H$39</definedName>
    <definedName name="_xlnm.Print_Area" localSheetId="28">'規則-様式3(実績報告）'!$A$1:$H$37</definedName>
    <definedName name="_xlnm.Print_Area" localSheetId="32">'規則-様式3(実績報告）変更'!$A$1:$H$34</definedName>
    <definedName name="_xlnm.Print_Area" localSheetId="35">検査写真台紙!$A$1:$M$126</definedName>
    <definedName name="_xlnm.Print_Area" localSheetId="34">検査写真表紙!$A$1:$J$25</definedName>
    <definedName name="_xlnm.Print_Area" localSheetId="33">検査調書!$A$1:$BT$47</definedName>
    <definedName name="_xlnm.Print_Area" localSheetId="10">現況写真!$A$1:$L$68</definedName>
    <definedName name="_xlnm.Print_Area" localSheetId="42">口座が異なる場合!$A$1:$I$33</definedName>
    <definedName name="_xlnm.Print_Area" localSheetId="18">指示書!$A$1:$J$45</definedName>
    <definedName name="_xlnm.Print_Area" localSheetId="40">請求書同封書!$A$1:$I$42</definedName>
    <definedName name="_xlnm.Print_Area" localSheetId="31">'地元写真 (台紙)'!$A$1:$I$44</definedName>
    <definedName name="_xlnm.Print_Area" localSheetId="6">様式1!$A$1:$I$33</definedName>
    <definedName name="_xlnm.Print_Area" localSheetId="8">'様式3(選定)'!$A$1:$H$53</definedName>
    <definedName name="_xlnm.Print_Area" localSheetId="12">'様式3(不選定)'!$A$1:$H$36</definedName>
    <definedName name="_xlnm.Print_Area" localSheetId="20">'様式4(計画変更）'!$A$1:$I$43</definedName>
    <definedName name="_xlnm.Print_Area" localSheetId="25">'様式4(計画変更） (工期)'!$A$1:$I$34</definedName>
    <definedName name="_xlnm.Print_Area" localSheetId="14">'様式4(交付申請)'!$A$1:$I$33</definedName>
    <definedName name="_xlnm.Print_Area" localSheetId="29">'様式4(実績)'!$A$1:$I$44</definedName>
    <definedName name="_xlnm.Print_Area" localSheetId="21">'様式5(計画変更）'!$A$1:$F$26</definedName>
    <definedName name="_xlnm.Print_Area" localSheetId="26">'様式5(計画変更） (工期)'!$A$1:$F$26</definedName>
    <definedName name="_xlnm.Print_Area" localSheetId="15">'様式5(交付申請)'!$A$1:$F$26</definedName>
    <definedName name="_xlnm.Print_Area" localSheetId="30">'様式5(実績) '!$A$1:$F$26</definedName>
    <definedName name="_xlnm.Print_Area" localSheetId="36">'様式7-完了確認'!$A$1:$G$41</definedName>
    <definedName name="TANKA1" localSheetId="1">[1]ｱｽ機械施工!#REF!</definedName>
    <definedName name="TANKA1" localSheetId="38">[1]ｱｽ機械施工!#REF!</definedName>
    <definedName name="TANKA1" localSheetId="24">[1]ｱｽ機械施工!#REF!</definedName>
    <definedName name="TANKA1" localSheetId="27">[1]ｱｽ機械施工!#REF!</definedName>
    <definedName name="TANKA1" localSheetId="10">[1]ｱｽ機械施工!#REF!</definedName>
    <definedName name="TANKA1" localSheetId="31">[1]ｱｽ機械施工!#REF!</definedName>
    <definedName name="TANKA1" localSheetId="25">[1]ｱｽ機械施工!#REF!</definedName>
    <definedName name="TANKA1" localSheetId="26">[1]ｱｽ機械施工!#REF!</definedName>
    <definedName name="TANKA1">[1]ｱｽ機械施工!#REF!</definedName>
    <definedName name="TANKA3" localSheetId="1">[1]ｱｽ機械施工!#REF!</definedName>
    <definedName name="TANKA3" localSheetId="38">[1]ｱｽ機械施工!#REF!</definedName>
    <definedName name="TANKA3" localSheetId="24">[1]ｱｽ機械施工!#REF!</definedName>
    <definedName name="TANKA3" localSheetId="27">[1]ｱｽ機械施工!#REF!</definedName>
    <definedName name="TANKA3" localSheetId="10">[1]ｱｽ機械施工!#REF!</definedName>
    <definedName name="TANKA3" localSheetId="31">[1]ｱｽ機械施工!#REF!</definedName>
    <definedName name="TANKA3" localSheetId="25">[1]ｱｽ機械施工!#REF!</definedName>
    <definedName name="TANKA3" localSheetId="26">[1]ｱｽ機械施工!#REF!</definedName>
    <definedName name="TANKA3">[1]ｱｽ機械施工!#REF!</definedName>
    <definedName name="あ100" localSheetId="1">'[2]電気設備－安心院'!#REF!</definedName>
    <definedName name="あ100" localSheetId="38">'[2]電気設備－安心院'!#REF!</definedName>
    <definedName name="あ100" localSheetId="24">'[2]電気設備－安心院'!#REF!</definedName>
    <definedName name="あ100" localSheetId="27">'[2]電気設備－安心院'!#REF!</definedName>
    <definedName name="あ100" localSheetId="10">'[2]電気設備－安心院'!#REF!</definedName>
    <definedName name="あ100" localSheetId="31">'[2]電気設備－安心院'!#REF!</definedName>
    <definedName name="あ100" localSheetId="25">'[2]電気設備－安心院'!#REF!</definedName>
    <definedName name="あ100" localSheetId="26">'[2]電気設備－安心院'!#REF!</definedName>
    <definedName name="あ100">'[2]電気設備－安心院'!#REF!</definedName>
    <definedName name="あ１０００" localSheetId="1">'[2]電気設備－安心院'!#REF!</definedName>
    <definedName name="あ１０００" localSheetId="38">'[2]電気設備－安心院'!#REF!</definedName>
    <definedName name="あ１０００" localSheetId="24">'[2]電気設備－安心院'!#REF!</definedName>
    <definedName name="あ１０００" localSheetId="27">'[2]電気設備－安心院'!#REF!</definedName>
    <definedName name="あ１０００" localSheetId="10">'[2]電気設備－安心院'!#REF!</definedName>
    <definedName name="あ１０００" localSheetId="31">'[2]電気設備－安心院'!#REF!</definedName>
    <definedName name="あ１０００" localSheetId="25">'[2]電気設備－安心院'!#REF!</definedName>
    <definedName name="あ１０００" localSheetId="26">'[2]電気設備－安心院'!#REF!</definedName>
    <definedName name="あ１０００">'[2]電気設備－安心院'!#REF!</definedName>
    <definedName name="い" localSheetId="1">[3]名称マスター!#REF!</definedName>
    <definedName name="い" localSheetId="38">[3]名称マスター!#REF!</definedName>
    <definedName name="い" localSheetId="24">[3]名称マスター!#REF!</definedName>
    <definedName name="い" localSheetId="27">[3]名称マスター!#REF!</definedName>
    <definedName name="い" localSheetId="10">[3]名称マスター!#REF!</definedName>
    <definedName name="い" localSheetId="31">[3]名称マスター!#REF!</definedName>
    <definedName name="い" localSheetId="25">[3]名称マスター!#REF!</definedName>
    <definedName name="い" localSheetId="26">[3]名称マスター!#REF!</definedName>
    <definedName name="い">[3]名称マスター!#REF!</definedName>
    <definedName name="う" localSheetId="1">[1]ｱｽ機械施工!#REF!</definedName>
    <definedName name="う" localSheetId="38">[1]ｱｽ機械施工!#REF!</definedName>
    <definedName name="う" localSheetId="24">[1]ｱｽ機械施工!#REF!</definedName>
    <definedName name="う" localSheetId="27">[1]ｱｽ機械施工!#REF!</definedName>
    <definedName name="う" localSheetId="10">[1]ｱｽ機械施工!#REF!</definedName>
    <definedName name="う" localSheetId="31">[1]ｱｽ機械施工!#REF!</definedName>
    <definedName name="う" localSheetId="25">[1]ｱｽ機械施工!#REF!</definedName>
    <definedName name="う" localSheetId="26">[1]ｱｽ機械施工!#REF!</definedName>
    <definedName name="う">[1]ｱｽ機械施工!#REF!</definedName>
    <definedName name="うい" localSheetId="1">'[2]電気設備－安心院'!#REF!</definedName>
    <definedName name="うい" localSheetId="38">'[2]電気設備－安心院'!#REF!</definedName>
    <definedName name="うい" localSheetId="24">'[2]電気設備－安心院'!#REF!</definedName>
    <definedName name="うい" localSheetId="27">'[2]電気設備－安心院'!#REF!</definedName>
    <definedName name="うい" localSheetId="10">'[2]電気設備－安心院'!#REF!</definedName>
    <definedName name="うい" localSheetId="31">'[2]電気設備－安心院'!#REF!</definedName>
    <definedName name="うい" localSheetId="25">'[2]電気設備－安心院'!#REF!</definedName>
    <definedName name="うい" localSheetId="26">'[2]電気設備－安心院'!#REF!</definedName>
    <definedName name="うい">'[2]電気設備－安心院'!#REF!</definedName>
    <definedName name="えい" localSheetId="1">[3]名称マスター!#REF!</definedName>
    <definedName name="えい" localSheetId="38">[3]名称マスター!#REF!</definedName>
    <definedName name="えい" localSheetId="24">[3]名称マスター!#REF!</definedName>
    <definedName name="えい" localSheetId="27">[3]名称マスター!#REF!</definedName>
    <definedName name="えい" localSheetId="10">[3]名称マスター!#REF!</definedName>
    <definedName name="えい" localSheetId="31">[3]名称マスター!#REF!</definedName>
    <definedName name="えい" localSheetId="25">[3]名称マスター!#REF!</definedName>
    <definedName name="えい" localSheetId="26">[3]名称マスター!#REF!</definedName>
    <definedName name="えい">[3]名称マスター!#REF!</definedName>
    <definedName name="ぉ" localSheetId="1">[3]名称マスター!#REF!</definedName>
    <definedName name="ぉ" localSheetId="38">[3]名称マスター!#REF!</definedName>
    <definedName name="ぉ" localSheetId="24">[3]名称マスター!#REF!</definedName>
    <definedName name="ぉ" localSheetId="27">[3]名称マスター!#REF!</definedName>
    <definedName name="ぉ" localSheetId="10">[3]名称マスター!#REF!</definedName>
    <definedName name="ぉ" localSheetId="31">[3]名称マスター!#REF!</definedName>
    <definedName name="ぉ" localSheetId="25">[3]名称マスター!#REF!</definedName>
    <definedName name="ぉ" localSheetId="26">[3]名称マスター!#REF!</definedName>
    <definedName name="ぉ">[3]名称マスター!#REF!</definedName>
    <definedName name="おい" localSheetId="1">[3]名称マスター!#REF!</definedName>
    <definedName name="おい" localSheetId="38">[3]名称マスター!#REF!</definedName>
    <definedName name="おい" localSheetId="24">[3]名称マスター!#REF!</definedName>
    <definedName name="おい" localSheetId="27">[3]名称マスター!#REF!</definedName>
    <definedName name="おい" localSheetId="10">[3]名称マスター!#REF!</definedName>
    <definedName name="おい" localSheetId="31">[3]名称マスター!#REF!</definedName>
    <definedName name="おい" localSheetId="25">[3]名称マスター!#REF!</definedName>
    <definedName name="おい" localSheetId="26">[3]名称マスター!#REF!</definedName>
    <definedName name="おい">[3]名称マスター!#REF!</definedName>
    <definedName name="おう" localSheetId="1">[3]名称マスター!#REF!</definedName>
    <definedName name="おう" localSheetId="38">[3]名称マスター!#REF!</definedName>
    <definedName name="おう" localSheetId="24">[3]名称マスター!#REF!</definedName>
    <definedName name="おう" localSheetId="27">[3]名称マスター!#REF!</definedName>
    <definedName name="おう" localSheetId="10">[3]名称マスター!#REF!</definedName>
    <definedName name="おう" localSheetId="31">[3]名称マスター!#REF!</definedName>
    <definedName name="おう" localSheetId="25">[3]名称マスター!#REF!</definedName>
    <definedName name="おう" localSheetId="26">[3]名称マスター!#REF!</definedName>
    <definedName name="おう">[3]名称マスター!#REF!</definedName>
    <definedName name="か" localSheetId="1">[3]名称マスター!#REF!</definedName>
    <definedName name="か" localSheetId="38">[3]名称マスター!#REF!</definedName>
    <definedName name="か" localSheetId="24">[3]名称マスター!#REF!</definedName>
    <definedName name="か" localSheetId="27">[3]名称マスター!#REF!</definedName>
    <definedName name="か" localSheetId="10">[3]名称マスター!#REF!</definedName>
    <definedName name="か" localSheetId="31">[3]名称マスター!#REF!</definedName>
    <definedName name="か" localSheetId="25">[3]名称マスター!#REF!</definedName>
    <definedName name="か" localSheetId="26">[3]名称マスター!#REF!</definedName>
    <definedName name="か">[3]名称マスター!#REF!</definedName>
    <definedName name="き" localSheetId="1">[4]施工単価!#REF!</definedName>
    <definedName name="き" localSheetId="38">[4]施工単価!#REF!</definedName>
    <definedName name="き" localSheetId="24">[4]施工単価!#REF!</definedName>
    <definedName name="き" localSheetId="27">[4]施工単価!#REF!</definedName>
    <definedName name="き" localSheetId="10">[4]施工単価!#REF!</definedName>
    <definedName name="き" localSheetId="31">[4]施工単価!#REF!</definedName>
    <definedName name="き" localSheetId="25">[4]施工単価!#REF!</definedName>
    <definedName name="き" localSheetId="26">[4]施工単価!#REF!</definedName>
    <definedName name="き">[4]施工単価!#REF!</definedName>
    <definedName name="くい" localSheetId="1">[3]名称マスター!#REF!</definedName>
    <definedName name="くい" localSheetId="38">[3]名称マスター!#REF!</definedName>
    <definedName name="くい" localSheetId="24">[3]名称マスター!#REF!</definedName>
    <definedName name="くい" localSheetId="27">[3]名称マスター!#REF!</definedName>
    <definedName name="くい" localSheetId="10">[3]名称マスター!#REF!</definedName>
    <definedName name="くい" localSheetId="31">[3]名称マスター!#REF!</definedName>
    <definedName name="くい" localSheetId="25">[3]名称マスター!#REF!</definedName>
    <definedName name="くい" localSheetId="26">[3]名称マスター!#REF!</definedName>
    <definedName name="くい">[3]名称マスター!#REF!</definedName>
    <definedName name="こ" localSheetId="1">[3]名称マスター!#REF!</definedName>
    <definedName name="こ" localSheetId="38">[3]名称マスター!#REF!</definedName>
    <definedName name="こ" localSheetId="24">[3]名称マスター!#REF!</definedName>
    <definedName name="こ" localSheetId="27">[3]名称マスター!#REF!</definedName>
    <definedName name="こ" localSheetId="10">[3]名称マスター!#REF!</definedName>
    <definedName name="こ" localSheetId="31">[3]名称マスター!#REF!</definedName>
    <definedName name="こ" localSheetId="25">[3]名称マスター!#REF!</definedName>
    <definedName name="こ" localSheetId="26">[3]名称マスター!#REF!</definedName>
    <definedName name="こ">[3]名称マスター!#REF!</definedName>
    <definedName name="ｺﾝｾﾝﾄ設備工事" localSheetId="1">[3]名称マスター!#REF!</definedName>
    <definedName name="ｺﾝｾﾝﾄ設備工事" localSheetId="38">[3]名称マスター!#REF!</definedName>
    <definedName name="ｺﾝｾﾝﾄ設備工事" localSheetId="24">[3]名称マスター!#REF!</definedName>
    <definedName name="ｺﾝｾﾝﾄ設備工事" localSheetId="27">[3]名称マスター!#REF!</definedName>
    <definedName name="ｺﾝｾﾝﾄ設備工事" localSheetId="10">[3]名称マスター!#REF!</definedName>
    <definedName name="ｺﾝｾﾝﾄ設備工事" localSheetId="31">[3]名称マスター!#REF!</definedName>
    <definedName name="ｺﾝｾﾝﾄ設備工事" localSheetId="25">[3]名称マスター!#REF!</definedName>
    <definedName name="ｺﾝｾﾝﾄ設備工事" localSheetId="26">[3]名称マスター!#REF!</definedName>
    <definedName name="ｺﾝｾﾝﾄ設備工事">[3]名称マスター!#REF!</definedName>
    <definedName name="じ" localSheetId="1">[3]名称マスター!#REF!</definedName>
    <definedName name="じ" localSheetId="38">[3]名称マスター!#REF!</definedName>
    <definedName name="じ" localSheetId="24">[3]名称マスター!#REF!</definedName>
    <definedName name="じ" localSheetId="27">[3]名称マスター!#REF!</definedName>
    <definedName name="じ" localSheetId="10">[3]名称マスター!#REF!</definedName>
    <definedName name="じ" localSheetId="31">[3]名称マスター!#REF!</definedName>
    <definedName name="じ" localSheetId="25">[3]名称マスター!#REF!</definedName>
    <definedName name="じ" localSheetId="26">[3]名称マスター!#REF!</definedName>
    <definedName name="じ">[3]名称マスター!#REF!</definedName>
    <definedName name="だ" localSheetId="1">[4]施工単価!#REF!</definedName>
    <definedName name="だ" localSheetId="38">[4]施工単価!#REF!</definedName>
    <definedName name="だ" localSheetId="24">[4]施工単価!#REF!</definedName>
    <definedName name="だ" localSheetId="27">[4]施工単価!#REF!</definedName>
    <definedName name="だ" localSheetId="10">[4]施工単価!#REF!</definedName>
    <definedName name="だ" localSheetId="31">[4]施工単価!#REF!</definedName>
    <definedName name="だ" localSheetId="25">[4]施工単価!#REF!</definedName>
    <definedName name="だ" localSheetId="26">[4]施工単価!#REF!</definedName>
    <definedName name="だ">[4]施工単価!#REF!</definedName>
    <definedName name="て" localSheetId="1">[3]名称マスター!#REF!</definedName>
    <definedName name="て" localSheetId="38">[3]名称マスター!#REF!</definedName>
    <definedName name="て" localSheetId="24">[3]名称マスター!#REF!</definedName>
    <definedName name="て" localSheetId="27">[3]名称マスター!#REF!</definedName>
    <definedName name="て" localSheetId="10">[3]名称マスター!#REF!</definedName>
    <definedName name="て" localSheetId="31">[3]名称マスター!#REF!</definedName>
    <definedName name="て" localSheetId="25">[3]名称マスター!#REF!</definedName>
    <definedName name="て" localSheetId="26">[3]名称マスター!#REF!</definedName>
    <definedName name="て">[3]名称マスター!#REF!</definedName>
    <definedName name="んＮ" localSheetId="1">#REF!</definedName>
    <definedName name="んＮ" localSheetId="38">#REF!</definedName>
    <definedName name="んＮ" localSheetId="24">#REF!</definedName>
    <definedName name="んＮ" localSheetId="27">#REF!</definedName>
    <definedName name="んＮ" localSheetId="10">#REF!</definedName>
    <definedName name="んＮ" localSheetId="31">#REF!</definedName>
    <definedName name="んＮ" localSheetId="25">#REF!</definedName>
    <definedName name="んＮ" localSheetId="26">#REF!</definedName>
    <definedName name="んＮ">#REF!</definedName>
    <definedName name="衛生" localSheetId="1">[3]名称マスター!#REF!</definedName>
    <definedName name="衛生" localSheetId="38">[3]名称マスター!#REF!</definedName>
    <definedName name="衛生" localSheetId="24">[3]名称マスター!#REF!</definedName>
    <definedName name="衛生" localSheetId="27">[3]名称マスター!#REF!</definedName>
    <definedName name="衛生" localSheetId="10">[3]名称マスター!#REF!</definedName>
    <definedName name="衛生" localSheetId="31">[3]名称マスター!#REF!</definedName>
    <definedName name="衛生" localSheetId="25">[3]名称マスター!#REF!</definedName>
    <definedName name="衛生" localSheetId="26">[3]名称マスター!#REF!</definedName>
    <definedName name="衛生">[3]名称マスター!#REF!</definedName>
    <definedName name="衛生器具設備工事" localSheetId="1">[3]名称マスター!#REF!</definedName>
    <definedName name="衛生器具設備工事" localSheetId="38">[3]名称マスター!#REF!</definedName>
    <definedName name="衛生器具設備工事" localSheetId="24">[3]名称マスター!#REF!</definedName>
    <definedName name="衛生器具設備工事" localSheetId="27">[3]名称マスター!#REF!</definedName>
    <definedName name="衛生器具設備工事" localSheetId="10">[3]名称マスター!#REF!</definedName>
    <definedName name="衛生器具設備工事" localSheetId="31">[3]名称マスター!#REF!</definedName>
    <definedName name="衛生器具設備工事" localSheetId="25">[3]名称マスター!#REF!</definedName>
    <definedName name="衛生器具設備工事" localSheetId="26">[3]名称マスター!#REF!</definedName>
    <definedName name="衛生器具設備工事">[3]名称マスター!#REF!</definedName>
    <definedName name="屋外" localSheetId="1">[3]名称マスター!#REF!</definedName>
    <definedName name="屋外" localSheetId="38">[3]名称マスター!#REF!</definedName>
    <definedName name="屋外" localSheetId="24">[3]名称マスター!#REF!</definedName>
    <definedName name="屋外" localSheetId="27">[3]名称マスター!#REF!</definedName>
    <definedName name="屋外" localSheetId="10">[3]名称マスター!#REF!</definedName>
    <definedName name="屋外" localSheetId="31">[3]名称マスター!#REF!</definedName>
    <definedName name="屋外" localSheetId="25">[3]名称マスター!#REF!</definedName>
    <definedName name="屋外" localSheetId="26">[3]名称マスター!#REF!</definedName>
    <definedName name="屋外">[3]名称マスター!#REF!</definedName>
    <definedName name="屋外給水設備工事" localSheetId="1">[3]名称マスター!#REF!</definedName>
    <definedName name="屋外給水設備工事" localSheetId="38">[3]名称マスター!#REF!</definedName>
    <definedName name="屋外給水設備工事" localSheetId="24">[3]名称マスター!#REF!</definedName>
    <definedName name="屋外給水設備工事" localSheetId="27">[3]名称マスター!#REF!</definedName>
    <definedName name="屋外給水設備工事" localSheetId="10">[3]名称マスター!#REF!</definedName>
    <definedName name="屋外給水設備工事" localSheetId="31">[3]名称マスター!#REF!</definedName>
    <definedName name="屋外給水設備工事" localSheetId="25">[3]名称マスター!#REF!</definedName>
    <definedName name="屋外給水設備工事" localSheetId="26">[3]名称マスター!#REF!</definedName>
    <definedName name="屋外給水設備工事">[3]名称マスター!#REF!</definedName>
    <definedName name="屋外排水設備工事" localSheetId="1">[3]名称マスター!#REF!</definedName>
    <definedName name="屋外排水設備工事" localSheetId="38">[3]名称マスター!#REF!</definedName>
    <definedName name="屋外排水設備工事" localSheetId="24">[3]名称マスター!#REF!</definedName>
    <definedName name="屋外排水設備工事" localSheetId="27">[3]名称マスター!#REF!</definedName>
    <definedName name="屋外排水設備工事" localSheetId="10">[3]名称マスター!#REF!</definedName>
    <definedName name="屋外排水設備工事" localSheetId="31">[3]名称マスター!#REF!</definedName>
    <definedName name="屋外排水設備工事" localSheetId="25">[3]名称マスター!#REF!</definedName>
    <definedName name="屋外排水設備工事" localSheetId="26">[3]名称マスター!#REF!</definedName>
    <definedName name="屋外排水設備工事">[3]名称マスター!#REF!</definedName>
    <definedName name="屋内" localSheetId="1">[3]名称マスター!#REF!</definedName>
    <definedName name="屋内" localSheetId="38">[3]名称マスター!#REF!</definedName>
    <definedName name="屋内" localSheetId="24">[3]名称マスター!#REF!</definedName>
    <definedName name="屋内" localSheetId="27">[3]名称マスター!#REF!</definedName>
    <definedName name="屋内" localSheetId="10">[3]名称マスター!#REF!</definedName>
    <definedName name="屋内" localSheetId="31">[3]名称マスター!#REF!</definedName>
    <definedName name="屋内" localSheetId="25">[3]名称マスター!#REF!</definedName>
    <definedName name="屋内" localSheetId="26">[3]名称マスター!#REF!</definedName>
    <definedName name="屋内">[3]名称マスター!#REF!</definedName>
    <definedName name="屋内給水設備工事" localSheetId="1">[3]名称マスター!#REF!</definedName>
    <definedName name="屋内給水設備工事" localSheetId="38">[3]名称マスター!#REF!</definedName>
    <definedName name="屋内給水設備工事" localSheetId="24">[3]名称マスター!#REF!</definedName>
    <definedName name="屋内給水設備工事" localSheetId="27">[3]名称マスター!#REF!</definedName>
    <definedName name="屋内給水設備工事" localSheetId="10">[3]名称マスター!#REF!</definedName>
    <definedName name="屋内給水設備工事" localSheetId="31">[3]名称マスター!#REF!</definedName>
    <definedName name="屋内給水設備工事" localSheetId="25">[3]名称マスター!#REF!</definedName>
    <definedName name="屋内給水設備工事" localSheetId="26">[3]名称マスター!#REF!</definedName>
    <definedName name="屋内給水設備工事">[3]名称マスター!#REF!</definedName>
    <definedName name="屋内排水設備工事" localSheetId="1">[3]名称マスター!#REF!</definedName>
    <definedName name="屋内排水設備工事" localSheetId="38">[3]名称マスター!#REF!</definedName>
    <definedName name="屋内排水設備工事" localSheetId="24">[3]名称マスター!#REF!</definedName>
    <definedName name="屋内排水設備工事" localSheetId="27">[3]名称マスター!#REF!</definedName>
    <definedName name="屋内排水設備工事" localSheetId="10">[3]名称マスター!#REF!</definedName>
    <definedName name="屋内排水設備工事" localSheetId="31">[3]名称マスター!#REF!</definedName>
    <definedName name="屋内排水設備工事" localSheetId="25">[3]名称マスター!#REF!</definedName>
    <definedName name="屋内排水設備工事" localSheetId="26">[3]名称マスター!#REF!</definedName>
    <definedName name="屋内排水設備工事">[3]名称マスター!#REF!</definedName>
    <definedName name="幹線" localSheetId="1">[3]名称マスター!#REF!</definedName>
    <definedName name="幹線" localSheetId="38">[3]名称マスター!#REF!</definedName>
    <definedName name="幹線" localSheetId="24">[3]名称マスター!#REF!</definedName>
    <definedName name="幹線" localSheetId="27">[3]名称マスター!#REF!</definedName>
    <definedName name="幹線" localSheetId="10">[3]名称マスター!#REF!</definedName>
    <definedName name="幹線" localSheetId="31">[3]名称マスター!#REF!</definedName>
    <definedName name="幹線" localSheetId="25">[3]名称マスター!#REF!</definedName>
    <definedName name="幹線" localSheetId="26">[3]名称マスター!#REF!</definedName>
    <definedName name="幹線">[3]名称マスター!#REF!</definedName>
    <definedName name="幹線･動力設備工事" localSheetId="1">[3]名称マスター!#REF!</definedName>
    <definedName name="幹線･動力設備工事" localSheetId="38">[3]名称マスター!#REF!</definedName>
    <definedName name="幹線･動力設備工事" localSheetId="24">[3]名称マスター!#REF!</definedName>
    <definedName name="幹線･動力設備工事" localSheetId="27">[3]名称マスター!#REF!</definedName>
    <definedName name="幹線･動力設備工事" localSheetId="10">[3]名称マスター!#REF!</definedName>
    <definedName name="幹線･動力設備工事" localSheetId="31">[3]名称マスター!#REF!</definedName>
    <definedName name="幹線･動力設備工事" localSheetId="25">[3]名称マスター!#REF!</definedName>
    <definedName name="幹線･動力設備工事" localSheetId="26">[3]名称マスター!#REF!</definedName>
    <definedName name="幹線･動力設備工事">[3]名称マスター!#REF!</definedName>
    <definedName name="給排水" localSheetId="1">#REF!</definedName>
    <definedName name="給排水" localSheetId="38">#REF!</definedName>
    <definedName name="給排水" localSheetId="24">#REF!</definedName>
    <definedName name="給排水" localSheetId="27">#REF!</definedName>
    <definedName name="給排水" localSheetId="10">#REF!</definedName>
    <definedName name="給排水" localSheetId="31">#REF!</definedName>
    <definedName name="給排水" localSheetId="25">#REF!</definedName>
    <definedName name="給排水" localSheetId="26">#REF!</definedName>
    <definedName name="給排水">#REF!</definedName>
    <definedName name="業者" localSheetId="1">#REF!</definedName>
    <definedName name="業者" localSheetId="38">#REF!</definedName>
    <definedName name="業者" localSheetId="19">#REF!</definedName>
    <definedName name="業者" localSheetId="24">#REF!</definedName>
    <definedName name="業者" localSheetId="22">#REF!</definedName>
    <definedName name="業者" localSheetId="27">#REF!</definedName>
    <definedName name="業者" localSheetId="32">#REF!</definedName>
    <definedName name="業者" localSheetId="10">#REF!</definedName>
    <definedName name="業者" localSheetId="31">#REF!</definedName>
    <definedName name="業者" localSheetId="7">#REF!</definedName>
    <definedName name="業者" localSheetId="12">#REF!</definedName>
    <definedName name="業者" localSheetId="25">#REF!</definedName>
    <definedName name="業者" localSheetId="26">#REF!</definedName>
    <definedName name="業者">#REF!</definedName>
    <definedName name="山香給排水" localSheetId="1">#REF!</definedName>
    <definedName name="山香給排水" localSheetId="38">#REF!</definedName>
    <definedName name="山香給排水" localSheetId="24">#REF!</definedName>
    <definedName name="山香給排水" localSheetId="27">#REF!</definedName>
    <definedName name="山香給排水" localSheetId="10">#REF!</definedName>
    <definedName name="山香給排水" localSheetId="31">#REF!</definedName>
    <definedName name="山香給排水" localSheetId="25">#REF!</definedName>
    <definedName name="山香給排水" localSheetId="26">#REF!</definedName>
    <definedName name="山香給排水">#REF!</definedName>
    <definedName name="照明" localSheetId="1">[3]名称マスター!#REF!</definedName>
    <definedName name="照明" localSheetId="38">[3]名称マスター!#REF!</definedName>
    <definedName name="照明" localSheetId="24">[3]名称マスター!#REF!</definedName>
    <definedName name="照明" localSheetId="27">[3]名称マスター!#REF!</definedName>
    <definedName name="照明" localSheetId="10">[3]名称マスター!#REF!</definedName>
    <definedName name="照明" localSheetId="31">[3]名称マスター!#REF!</definedName>
    <definedName name="照明" localSheetId="25">[3]名称マスター!#REF!</definedName>
    <definedName name="照明" localSheetId="26">[3]名称マスター!#REF!</definedName>
    <definedName name="照明">[3]名称マスター!#REF!</definedName>
    <definedName name="照明器具取付設備工事" localSheetId="1">[3]名称マスター!#REF!</definedName>
    <definedName name="照明器具取付設備工事" localSheetId="38">[3]名称マスター!#REF!</definedName>
    <definedName name="照明器具取付設備工事" localSheetId="24">[3]名称マスター!#REF!</definedName>
    <definedName name="照明器具取付設備工事" localSheetId="27">[3]名称マスター!#REF!</definedName>
    <definedName name="照明器具取付設備工事" localSheetId="10">[3]名称マスター!#REF!</definedName>
    <definedName name="照明器具取付設備工事" localSheetId="31">[3]名称マスター!#REF!</definedName>
    <definedName name="照明器具取付設備工事" localSheetId="25">[3]名称マスター!#REF!</definedName>
    <definedName name="照明器具取付設備工事" localSheetId="26">[3]名称マスター!#REF!</definedName>
    <definedName name="照明器具取付設備工事">[3]名称マスター!#REF!</definedName>
    <definedName name="浄化槽設備工事" localSheetId="1">[3]名称マスター!#REF!</definedName>
    <definedName name="浄化槽設備工事" localSheetId="38">[3]名称マスター!#REF!</definedName>
    <definedName name="浄化槽設備工事" localSheetId="24">[3]名称マスター!#REF!</definedName>
    <definedName name="浄化槽設備工事" localSheetId="27">[3]名称マスター!#REF!</definedName>
    <definedName name="浄化槽設備工事" localSheetId="10">[3]名称マスター!#REF!</definedName>
    <definedName name="浄化槽設備工事" localSheetId="31">[3]名称マスター!#REF!</definedName>
    <definedName name="浄化槽設備工事" localSheetId="25">[3]名称マスター!#REF!</definedName>
    <definedName name="浄化槽設備工事" localSheetId="26">[3]名称マスター!#REF!</definedName>
    <definedName name="浄化槽設備工事">[3]名称マスター!#REF!</definedName>
    <definedName name="単価" localSheetId="1">#REF!</definedName>
    <definedName name="単価" localSheetId="38">#REF!</definedName>
    <definedName name="単価" localSheetId="24">#REF!</definedName>
    <definedName name="単価" localSheetId="27">#REF!</definedName>
    <definedName name="単価" localSheetId="10">#REF!</definedName>
    <definedName name="単価" localSheetId="31">#REF!</definedName>
    <definedName name="単価" localSheetId="25">#REF!</definedName>
    <definedName name="単価" localSheetId="26">#REF!</definedName>
    <definedName name="単価">#REF!</definedName>
    <definedName name="単価見積" localSheetId="1">#REF!</definedName>
    <definedName name="単価見積" localSheetId="38">#REF!</definedName>
    <definedName name="単価見積" localSheetId="24">#REF!</definedName>
    <definedName name="単価見積" localSheetId="27">#REF!</definedName>
    <definedName name="単価見積" localSheetId="10">#REF!</definedName>
    <definedName name="単価見積" localSheetId="31">#REF!</definedName>
    <definedName name="単価見積" localSheetId="25">#REF!</definedName>
    <definedName name="単価見積" localSheetId="26">#REF!</definedName>
    <definedName name="単価見積">#REF!</definedName>
    <definedName name="単価御見積">'[5]#REF'!$C$14</definedName>
    <definedName name="単管" localSheetId="1">[4]施工単価!#REF!</definedName>
    <definedName name="単管" localSheetId="38">[4]施工単価!#REF!</definedName>
    <definedName name="単管" localSheetId="24">[4]施工単価!#REF!</definedName>
    <definedName name="単管" localSheetId="27">[4]施工単価!#REF!</definedName>
    <definedName name="単管" localSheetId="10">[4]施工単価!#REF!</definedName>
    <definedName name="単管" localSheetId="31">[4]施工単価!#REF!</definedName>
    <definedName name="単管" localSheetId="25">[4]施工単価!#REF!</definedName>
    <definedName name="単管" localSheetId="26">[4]施工単価!#REF!</definedName>
    <definedName name="単管">[4]施工単価!#REF!</definedName>
    <definedName name="単管傾斜②" localSheetId="1">[4]施工単価!#REF!</definedName>
    <definedName name="単管傾斜②" localSheetId="38">[4]施工単価!#REF!</definedName>
    <definedName name="単管傾斜②" localSheetId="24">[4]施工単価!#REF!</definedName>
    <definedName name="単管傾斜②" localSheetId="27">[4]施工単価!#REF!</definedName>
    <definedName name="単管傾斜②" localSheetId="10">[4]施工単価!#REF!</definedName>
    <definedName name="単管傾斜②" localSheetId="31">[4]施工単価!#REF!</definedName>
    <definedName name="単管傾斜②" localSheetId="25">[4]施工単価!#REF!</definedName>
    <definedName name="単管傾斜②" localSheetId="26">[4]施工単価!#REF!</definedName>
    <definedName name="単管傾斜②">[4]施工単価!#REF!</definedName>
    <definedName name="中津" localSheetId="1">#REF!</definedName>
    <definedName name="中津" localSheetId="38">#REF!</definedName>
    <definedName name="中津" localSheetId="24">#REF!</definedName>
    <definedName name="中津" localSheetId="27">#REF!</definedName>
    <definedName name="中津" localSheetId="10">#REF!</definedName>
    <definedName name="中津" localSheetId="31">#REF!</definedName>
    <definedName name="中津" localSheetId="25">#REF!</definedName>
    <definedName name="中津" localSheetId="26">#REF!</definedName>
    <definedName name="中津">#REF!</definedName>
    <definedName name="調__書" localSheetId="1">'[6]出来高-施設'!#REF!</definedName>
    <definedName name="調__書" localSheetId="38">'[6]出来高-施設'!#REF!</definedName>
    <definedName name="調__書" localSheetId="24">'[6]出来高-施設'!#REF!</definedName>
    <definedName name="調__書" localSheetId="27">'[6]出来高-施設'!#REF!</definedName>
    <definedName name="調__書" localSheetId="10">'[6]出来高-施設'!#REF!</definedName>
    <definedName name="調__書" localSheetId="31">'[6]出来高-施設'!#REF!</definedName>
    <definedName name="調__書" localSheetId="25">'[6]出来高-施設'!#REF!</definedName>
    <definedName name="調__書" localSheetId="26">'[6]出来高-施設'!#REF!</definedName>
    <definedName name="調__書">'[6]出来高-施設'!#REF!</definedName>
    <definedName name="伝統" localSheetId="1">[3]名称マスター!#REF!</definedName>
    <definedName name="伝統" localSheetId="38">[3]名称マスター!#REF!</definedName>
    <definedName name="伝統" localSheetId="24">[3]名称マスター!#REF!</definedName>
    <definedName name="伝統" localSheetId="27">[3]名称マスター!#REF!</definedName>
    <definedName name="伝統" localSheetId="10">[3]名称マスター!#REF!</definedName>
    <definedName name="伝統" localSheetId="31">[3]名称マスター!#REF!</definedName>
    <definedName name="伝統" localSheetId="25">[3]名称マスター!#REF!</definedName>
    <definedName name="伝統" localSheetId="26">[3]名称マスター!#REF!</definedName>
    <definedName name="伝統">[3]名称マスター!#REF!</definedName>
    <definedName name="電灯設備工事" localSheetId="1">[3]名称マスター!#REF!</definedName>
    <definedName name="電灯設備工事" localSheetId="38">[3]名称マスター!#REF!</definedName>
    <definedName name="電灯設備工事" localSheetId="24">[3]名称マスター!#REF!</definedName>
    <definedName name="電灯設備工事" localSheetId="27">[3]名称マスター!#REF!</definedName>
    <definedName name="電灯設備工事" localSheetId="10">[3]名称マスター!#REF!</definedName>
    <definedName name="電灯設備工事" localSheetId="31">[3]名称マスター!#REF!</definedName>
    <definedName name="電灯設備工事" localSheetId="25">[3]名称マスター!#REF!</definedName>
    <definedName name="電灯設備工事" localSheetId="26">[3]名称マスター!#REF!</definedName>
    <definedName name="電灯設備工事">[3]名称マスター!#REF!</definedName>
    <definedName name="電話" localSheetId="1">[3]名称マスター!#REF!</definedName>
    <definedName name="電話" localSheetId="38">[3]名称マスター!#REF!</definedName>
    <definedName name="電話" localSheetId="24">[3]名称マスター!#REF!</definedName>
    <definedName name="電話" localSheetId="27">[3]名称マスター!#REF!</definedName>
    <definedName name="電話" localSheetId="10">[3]名称マスター!#REF!</definedName>
    <definedName name="電話" localSheetId="31">[3]名称マスター!#REF!</definedName>
    <definedName name="電話" localSheetId="25">[3]名称マスター!#REF!</definedName>
    <definedName name="電話" localSheetId="26">[3]名称マスター!#REF!</definedName>
    <definedName name="電話">[3]名称マスター!#REF!</definedName>
    <definedName name="電話･ﾃﾚﾋﾞ共聴設備工事" localSheetId="1">[3]名称マスター!#REF!</definedName>
    <definedName name="電話･ﾃﾚﾋﾞ共聴設備工事" localSheetId="38">[3]名称マスター!#REF!</definedName>
    <definedName name="電話･ﾃﾚﾋﾞ共聴設備工事" localSheetId="24">[3]名称マスター!#REF!</definedName>
    <definedName name="電話･ﾃﾚﾋﾞ共聴設備工事" localSheetId="27">[3]名称マスター!#REF!</definedName>
    <definedName name="電話･ﾃﾚﾋﾞ共聴設備工事" localSheetId="10">[3]名称マスター!#REF!</definedName>
    <definedName name="電話･ﾃﾚﾋﾞ共聴設備工事" localSheetId="31">[3]名称マスター!#REF!</definedName>
    <definedName name="電話･ﾃﾚﾋﾞ共聴設備工事" localSheetId="25">[3]名称マスター!#REF!</definedName>
    <definedName name="電話･ﾃﾚﾋﾞ共聴設備工事" localSheetId="26">[3]名称マスター!#REF!</definedName>
    <definedName name="電話･ﾃﾚﾋﾞ共聴設備工事">[3]名称マスター!#REF!</definedName>
    <definedName name="農業用施設" localSheetId="1">'[6]出来高-施設'!#REF!</definedName>
    <definedName name="農業用施設" localSheetId="38">'[6]出来高-施設'!#REF!</definedName>
    <definedName name="農業用施設" localSheetId="24">'[6]出来高-施設'!#REF!</definedName>
    <definedName name="農業用施設" localSheetId="27">'[6]出来高-施設'!#REF!</definedName>
    <definedName name="農業用施設" localSheetId="10">'[6]出来高-施設'!#REF!</definedName>
    <definedName name="農業用施設" localSheetId="31">'[6]出来高-施設'!#REF!</definedName>
    <definedName name="農業用施設" localSheetId="25">'[6]出来高-施設'!#REF!</definedName>
    <definedName name="農業用施設" localSheetId="26">'[6]出来高-施設'!#REF!</definedName>
    <definedName name="農業用施設">'[6]出来高-施設'!#REF!</definedName>
    <definedName name="名称一覧">[3]名称マスター!$B$2:$T$2</definedName>
    <definedName name="枠" localSheetId="1">[4]施工単価!#REF!</definedName>
    <definedName name="枠" localSheetId="38">[4]施工単価!#REF!</definedName>
    <definedName name="枠" localSheetId="24">[4]施工単価!#REF!</definedName>
    <definedName name="枠" localSheetId="27">[4]施工単価!#REF!</definedName>
    <definedName name="枠" localSheetId="10">[4]施工単価!#REF!</definedName>
    <definedName name="枠" localSheetId="31">[4]施工単価!#REF!</definedName>
    <definedName name="枠" localSheetId="25">[4]施工単価!#REF!</definedName>
    <definedName name="枠" localSheetId="26">[4]施工単価!#REF!</definedName>
    <definedName name="枠">[4]施工単価!#REF!</definedName>
    <definedName name="枠組足場工②" localSheetId="1">[4]施工単価!#REF!</definedName>
    <definedName name="枠組足場工②" localSheetId="38">[4]施工単価!#REF!</definedName>
    <definedName name="枠組足場工②" localSheetId="24">[4]施工単価!#REF!</definedName>
    <definedName name="枠組足場工②" localSheetId="27">[4]施工単価!#REF!</definedName>
    <definedName name="枠組足場工②" localSheetId="10">[4]施工単価!#REF!</definedName>
    <definedName name="枠組足場工②" localSheetId="31">[4]施工単価!#REF!</definedName>
    <definedName name="枠組足場工②" localSheetId="25">[4]施工単価!#REF!</definedName>
    <definedName name="枠組足場工②" localSheetId="26">[4]施工単価!#REF!</definedName>
    <definedName name="枠組足場工②">[4]施工単価!#REF!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6" i="66" l="1"/>
  <c r="B15" i="66"/>
  <c r="A1" i="101"/>
  <c r="A21" i="16" l="1"/>
  <c r="E34" i="3" l="1"/>
  <c r="H25" i="9" l="1"/>
  <c r="G28" i="19"/>
  <c r="G19" i="9"/>
  <c r="Z17" i="9"/>
  <c r="Z15" i="9"/>
  <c r="AD13" i="9"/>
  <c r="AC11" i="9"/>
  <c r="C4" i="99"/>
  <c r="K35" i="99"/>
  <c r="K34" i="99"/>
  <c r="K33" i="99" l="1"/>
  <c r="K32" i="99"/>
  <c r="AC19" i="9"/>
  <c r="M31" i="99"/>
  <c r="F15" i="17"/>
  <c r="M30" i="99"/>
  <c r="F14" i="17"/>
  <c r="K29" i="99"/>
  <c r="F13" i="17"/>
  <c r="K25" i="99"/>
  <c r="AB24" i="99"/>
  <c r="I30" i="9"/>
  <c r="K24" i="99"/>
  <c r="J19" i="99"/>
  <c r="AE19" i="99"/>
  <c r="H2" i="10"/>
  <c r="K23" i="99"/>
  <c r="K22" i="99"/>
  <c r="K21" i="99"/>
  <c r="BD19" i="99"/>
  <c r="Q41" i="99"/>
  <c r="AX43" i="99"/>
  <c r="AX42" i="99"/>
  <c r="B1" i="66" l="1"/>
  <c r="A4" i="98" l="1"/>
  <c r="A5" i="83"/>
  <c r="A3" i="98"/>
  <c r="A4" i="83"/>
  <c r="G17" i="91" l="1"/>
  <c r="G14" i="91"/>
  <c r="G11" i="91"/>
  <c r="G8" i="91"/>
  <c r="G7" i="91"/>
  <c r="G4" i="91"/>
  <c r="E35" i="3" l="1"/>
  <c r="C129" i="66" l="1"/>
  <c r="C85" i="66"/>
  <c r="B34" i="53"/>
  <c r="J19" i="91" l="1"/>
  <c r="B88" i="66" s="1"/>
  <c r="J17" i="91"/>
  <c r="J14" i="91"/>
  <c r="I11" i="91"/>
  <c r="J11" i="91" l="1"/>
  <c r="B83" i="66" s="1"/>
  <c r="C131" i="66"/>
  <c r="C87" i="66"/>
  <c r="C130" i="66"/>
  <c r="C86" i="66"/>
  <c r="B62" i="66" l="1"/>
  <c r="B61" i="66"/>
  <c r="E33" i="3"/>
  <c r="C43" i="90"/>
  <c r="D24" i="88"/>
  <c r="C41" i="90"/>
  <c r="D23" i="88"/>
  <c r="B28" i="90" l="1"/>
  <c r="A19" i="90"/>
  <c r="G24" i="38" l="1"/>
  <c r="A12" i="19" l="1"/>
  <c r="A4" i="19"/>
  <c r="H3" i="72"/>
  <c r="A22" i="72"/>
  <c r="A17" i="72"/>
  <c r="A22" i="18"/>
  <c r="A17" i="18"/>
  <c r="H3" i="18"/>
  <c r="G6" i="8"/>
  <c r="B4" i="92"/>
  <c r="A22" i="62"/>
  <c r="A17" i="62"/>
  <c r="A25" i="17"/>
  <c r="A20" i="17"/>
  <c r="A15" i="90"/>
  <c r="H2" i="90"/>
  <c r="A16" i="87"/>
  <c r="A19" i="55"/>
  <c r="A15" i="55"/>
  <c r="H2" i="55"/>
  <c r="A16" i="52"/>
  <c r="A19" i="10"/>
  <c r="A15" i="10"/>
  <c r="A16" i="16"/>
  <c r="G2" i="37"/>
  <c r="G2" i="3"/>
  <c r="B4" i="66"/>
  <c r="B3" i="66"/>
  <c r="B2" i="66"/>
  <c r="F8" i="95" l="1"/>
  <c r="G29" i="19"/>
  <c r="B13" i="97" l="1"/>
  <c r="E17" i="97" s="1"/>
  <c r="F26" i="97"/>
  <c r="H26" i="97" s="1"/>
  <c r="F25" i="97"/>
  <c r="H25" i="97" s="1"/>
  <c r="F24" i="97"/>
  <c r="H24" i="97" s="1"/>
  <c r="F23" i="97"/>
  <c r="H23" i="97" s="1"/>
  <c r="F19" i="97"/>
  <c r="H19" i="97" s="1"/>
  <c r="F18" i="97"/>
  <c r="H18" i="97" s="1"/>
  <c r="B125" i="66" l="1"/>
  <c r="B123" i="66"/>
  <c r="B115" i="66"/>
  <c r="B94" i="66"/>
  <c r="B114" i="66"/>
  <c r="B93" i="66"/>
  <c r="B113" i="66"/>
  <c r="B92" i="66"/>
  <c r="B112" i="66"/>
  <c r="B91" i="66"/>
  <c r="B82" i="66"/>
  <c r="B80" i="66"/>
  <c r="B67" i="66"/>
  <c r="B46" i="66"/>
  <c r="B68" i="66"/>
  <c r="B47" i="66"/>
  <c r="B69" i="66"/>
  <c r="B48" i="66"/>
  <c r="B70" i="66"/>
  <c r="B49" i="66"/>
  <c r="G7" i="8" l="1"/>
  <c r="B59" i="66" l="1"/>
  <c r="B11" i="97" l="1"/>
  <c r="N17" i="97" l="1"/>
  <c r="N18" i="97" s="1"/>
  <c r="E16" i="97" s="1"/>
  <c r="F16" i="97" s="1"/>
  <c r="G18" i="97"/>
  <c r="G19" i="97"/>
  <c r="E22" i="97"/>
  <c r="F22" i="97" s="1"/>
  <c r="H22" i="97" s="1"/>
  <c r="N26" i="97"/>
  <c r="N27" i="97"/>
  <c r="E23" i="97" s="1"/>
  <c r="N30" i="97"/>
  <c r="N31" i="97"/>
  <c r="E24" i="97" s="1"/>
  <c r="N34" i="97"/>
  <c r="N35" i="97" s="1"/>
  <c r="E25" i="97" s="1"/>
  <c r="H16" i="97" l="1"/>
  <c r="G26" i="97"/>
  <c r="G22" i="97"/>
  <c r="K20" i="97"/>
  <c r="I2" i="83"/>
  <c r="F17" i="97" l="1"/>
  <c r="H17" i="97" s="1"/>
  <c r="G16" i="97"/>
  <c r="G24" i="97"/>
  <c r="G23" i="97"/>
  <c r="E20" i="97"/>
  <c r="F20" i="97" s="1"/>
  <c r="H20" i="97" s="1"/>
  <c r="M20" i="97"/>
  <c r="E21" i="97"/>
  <c r="F21" i="97" s="1"/>
  <c r="H21" i="97" s="1"/>
  <c r="G25" i="97"/>
  <c r="G17" i="97" l="1"/>
  <c r="G21" i="97" l="1"/>
  <c r="G20" i="97"/>
  <c r="B133" i="66"/>
  <c r="B103" i="66"/>
  <c r="B132" i="66"/>
  <c r="B78" i="66"/>
  <c r="B79" i="66"/>
  <c r="B102" i="66"/>
  <c r="B58" i="66"/>
  <c r="B57" i="66"/>
  <c r="A19" i="3"/>
  <c r="G27" i="97" l="1"/>
  <c r="G28" i="97" s="1"/>
  <c r="G29" i="97" s="1"/>
  <c r="F7" i="95" l="1"/>
  <c r="D23" i="38" l="1"/>
  <c r="B33" i="66"/>
  <c r="B26" i="66"/>
  <c r="H3" i="90" l="1"/>
  <c r="G9" i="16" l="1"/>
  <c r="A3" i="20"/>
  <c r="G9" i="52"/>
  <c r="B5" i="55"/>
  <c r="G9" i="87"/>
  <c r="B5" i="90"/>
  <c r="H24" i="9"/>
  <c r="A10" i="8"/>
  <c r="B7" i="18"/>
  <c r="B7" i="72"/>
  <c r="G27" i="19"/>
  <c r="F10" i="62"/>
  <c r="B5" i="10"/>
  <c r="A5" i="3"/>
  <c r="C13" i="92" l="1"/>
  <c r="I19" i="91" l="1"/>
  <c r="I17" i="91"/>
  <c r="I14" i="91"/>
  <c r="B105" i="66" l="1"/>
  <c r="B60" i="66"/>
  <c r="B63" i="66"/>
  <c r="F35" i="90"/>
  <c r="D28" i="88"/>
  <c r="B104" i="66"/>
  <c r="A1" i="93"/>
  <c r="B127" i="66" l="1"/>
  <c r="A21" i="52"/>
  <c r="F37" i="90"/>
  <c r="A21" i="87"/>
  <c r="B128" i="66"/>
  <c r="B84" i="66"/>
  <c r="B1" i="85"/>
  <c r="H3" i="87"/>
  <c r="Q4" i="42" l="1"/>
  <c r="P4" i="42"/>
  <c r="O4" i="42"/>
  <c r="L4" i="42"/>
  <c r="K4" i="42"/>
  <c r="J4" i="42"/>
  <c r="G4" i="42"/>
  <c r="F4" i="42"/>
  <c r="E4" i="42"/>
  <c r="D4" i="42"/>
  <c r="C4" i="42"/>
  <c r="B4" i="42"/>
  <c r="A4" i="42"/>
  <c r="B9" i="76"/>
  <c r="B8" i="76"/>
  <c r="B6" i="76"/>
  <c r="B5" i="76"/>
  <c r="B4" i="76"/>
  <c r="H4" i="72"/>
  <c r="B9" i="72"/>
  <c r="B8" i="72"/>
  <c r="B9" i="18"/>
  <c r="B8" i="18"/>
  <c r="H4" i="18"/>
  <c r="AA32" i="9"/>
  <c r="B41" i="8"/>
  <c r="B39" i="8"/>
  <c r="B37" i="8"/>
  <c r="B35" i="8"/>
  <c r="B33" i="8"/>
  <c r="B31" i="8"/>
  <c r="B29" i="8"/>
  <c r="B27" i="8"/>
  <c r="A12" i="8"/>
  <c r="A11" i="8"/>
  <c r="B7" i="92"/>
  <c r="G32" i="9"/>
  <c r="B2" i="73" s="1"/>
  <c r="I29" i="9"/>
  <c r="I26" i="9"/>
  <c r="H17" i="9"/>
  <c r="G15" i="9"/>
  <c r="H4" i="62"/>
  <c r="F12" i="62"/>
  <c r="F11" i="62"/>
  <c r="B24" i="39"/>
  <c r="B23" i="39"/>
  <c r="B22" i="39"/>
  <c r="C24" i="39" l="1"/>
  <c r="C23" i="39"/>
  <c r="C22" i="39"/>
  <c r="D27" i="38"/>
  <c r="D25" i="38"/>
  <c r="D21" i="38"/>
  <c r="D19" i="38"/>
  <c r="D15" i="38"/>
  <c r="D13" i="38"/>
  <c r="D11" i="38"/>
  <c r="H7" i="17"/>
  <c r="B5" i="56"/>
  <c r="B7" i="90"/>
  <c r="B6" i="90"/>
  <c r="B24" i="89"/>
  <c r="C24" i="89" s="1"/>
  <c r="B23" i="89"/>
  <c r="C23" i="89" s="1"/>
  <c r="B22" i="89"/>
  <c r="C22" i="89" s="1"/>
  <c r="D29" i="53"/>
  <c r="D26" i="88"/>
  <c r="D21" i="88"/>
  <c r="D19" i="88"/>
  <c r="D15" i="88"/>
  <c r="D13" i="88"/>
  <c r="D11" i="88"/>
  <c r="G11" i="87"/>
  <c r="G10" i="87"/>
  <c r="G11" i="52"/>
  <c r="G10" i="52"/>
  <c r="F35" i="55"/>
  <c r="B28" i="55"/>
  <c r="B7" i="55"/>
  <c r="B6" i="55"/>
  <c r="B7" i="10"/>
  <c r="H3" i="55"/>
  <c r="C24" i="54"/>
  <c r="C23" i="54"/>
  <c r="C22" i="54"/>
  <c r="B24" i="54"/>
  <c r="B23" i="54"/>
  <c r="B22" i="54"/>
  <c r="D28" i="53"/>
  <c r="D27" i="5"/>
  <c r="D26" i="53"/>
  <c r="D24" i="53"/>
  <c r="D23" i="53"/>
  <c r="D23" i="5"/>
  <c r="D21" i="53"/>
  <c r="D19" i="53"/>
  <c r="D15" i="53"/>
  <c r="D13" i="53"/>
  <c r="D13" i="5"/>
  <c r="D11" i="53"/>
  <c r="D11" i="5"/>
  <c r="H3" i="52"/>
  <c r="A5" i="20"/>
  <c r="A4" i="20"/>
  <c r="B6" i="10"/>
  <c r="E37" i="10"/>
  <c r="B28" i="10"/>
  <c r="G11" i="16"/>
  <c r="G10" i="16"/>
  <c r="H3" i="10"/>
  <c r="B24" i="6"/>
  <c r="B23" i="6"/>
  <c r="B22" i="6"/>
  <c r="D25" i="5"/>
  <c r="D21" i="5"/>
  <c r="D19" i="5"/>
  <c r="D15" i="5"/>
  <c r="A7" i="3"/>
  <c r="A6" i="3"/>
  <c r="H3" i="16"/>
  <c r="C27" i="37"/>
  <c r="A20" i="37"/>
  <c r="A7" i="37"/>
  <c r="A6" i="37"/>
  <c r="A5" i="37"/>
  <c r="H3" i="37"/>
  <c r="H3" i="3"/>
  <c r="E30" i="3"/>
  <c r="E28" i="3"/>
  <c r="E26" i="3"/>
  <c r="C24" i="3"/>
  <c r="C11" i="39"/>
  <c r="K17" i="91"/>
  <c r="K14" i="91"/>
  <c r="C12" i="54" s="1"/>
  <c r="B17" i="91"/>
  <c r="B40" i="66"/>
  <c r="B19" i="66"/>
  <c r="B8" i="66"/>
  <c r="B5" i="66"/>
  <c r="B120" i="66" l="1"/>
  <c r="B99" i="66"/>
  <c r="B75" i="66"/>
  <c r="B54" i="66"/>
  <c r="D17" i="88"/>
  <c r="B106" i="66"/>
  <c r="B107" i="66"/>
  <c r="K11" i="91"/>
  <c r="B12" i="6" s="1"/>
  <c r="B7" i="76"/>
  <c r="I4" i="42"/>
  <c r="D17" i="53"/>
  <c r="D17" i="5"/>
  <c r="D17" i="38"/>
  <c r="C11" i="54"/>
  <c r="C13" i="54" s="1"/>
  <c r="F37" i="55"/>
  <c r="B11" i="39"/>
  <c r="B11" i="54"/>
  <c r="E39" i="10"/>
  <c r="B11" i="89"/>
  <c r="C11" i="89" s="1"/>
  <c r="K19" i="91"/>
  <c r="B34" i="18"/>
  <c r="M4" i="42"/>
  <c r="A8" i="19"/>
  <c r="B36" i="72"/>
  <c r="H21" i="9"/>
  <c r="B36" i="18"/>
  <c r="B34" i="72"/>
  <c r="AC25" i="9"/>
  <c r="B26" i="89"/>
  <c r="E32" i="3"/>
  <c r="B11" i="6"/>
  <c r="B134" i="66"/>
  <c r="B108" i="66"/>
  <c r="B12" i="89" l="1"/>
  <c r="C12" i="89" s="1"/>
  <c r="B12" i="39"/>
  <c r="B12" i="54"/>
  <c r="N4" i="42"/>
  <c r="C12" i="39"/>
  <c r="E25" i="89"/>
  <c r="D25" i="89"/>
  <c r="B13" i="89" l="1"/>
  <c r="E11" i="89"/>
  <c r="D11" i="89"/>
  <c r="E23" i="89" l="1"/>
  <c r="D23" i="89"/>
  <c r="D24" i="89"/>
  <c r="E24" i="89"/>
  <c r="D12" i="89"/>
  <c r="E12" i="89"/>
  <c r="C26" i="89"/>
  <c r="D22" i="89"/>
  <c r="E22" i="89"/>
  <c r="C13" i="89"/>
  <c r="E26" i="89" l="1"/>
  <c r="D26" i="89"/>
  <c r="E13" i="89"/>
  <c r="D13" i="89"/>
  <c r="A32" i="62" l="1"/>
  <c r="C13" i="39" l="1"/>
  <c r="AC27" i="9"/>
  <c r="B13" i="39"/>
  <c r="E25" i="54" l="1"/>
  <c r="D25" i="54"/>
  <c r="D24" i="54" l="1"/>
  <c r="E24" i="54"/>
  <c r="E11" i="54" l="1"/>
  <c r="E22" i="54"/>
  <c r="D22" i="54"/>
  <c r="D12" i="54"/>
  <c r="E12" i="54"/>
  <c r="E23" i="54"/>
  <c r="D23" i="54"/>
  <c r="D11" i="54"/>
  <c r="C26" i="54"/>
  <c r="AA8" i="9" l="1"/>
  <c r="A35" i="17" l="1"/>
  <c r="B26" i="54" l="1"/>
  <c r="B13" i="54"/>
  <c r="D13" i="54" l="1"/>
  <c r="E13" i="54"/>
  <c r="E26" i="54"/>
  <c r="D26" i="54"/>
  <c r="B13" i="6"/>
  <c r="AB32" i="9" l="1"/>
  <c r="AC32" i="9"/>
  <c r="AD32" i="9"/>
  <c r="AE32" i="9"/>
  <c r="AF32" i="9"/>
  <c r="AG32" i="9"/>
  <c r="AH32" i="9"/>
  <c r="AA33" i="9"/>
  <c r="AB33" i="9"/>
  <c r="AC33" i="9"/>
  <c r="AD33" i="9"/>
  <c r="AE33" i="9"/>
  <c r="AF33" i="9"/>
  <c r="AG33" i="9"/>
  <c r="AH33" i="9"/>
  <c r="B26" i="39" l="1"/>
  <c r="C26" i="39"/>
  <c r="B26" i="6" l="1"/>
  <c r="C32" i="37" l="1"/>
</calcChain>
</file>

<file path=xl/sharedStrings.xml><?xml version="1.0" encoding="utf-8"?>
<sst xmlns="http://schemas.openxmlformats.org/spreadsheetml/2006/main" count="1115" uniqueCount="572">
  <si>
    <t>様式第１号（第２条関係）</t>
  </si>
  <si>
    <t>申請者</t>
  </si>
  <si>
    <t>住所</t>
  </si>
  <si>
    <t>電話</t>
  </si>
  <si>
    <t>１　地 区 名</t>
  </si>
  <si>
    <t>　</t>
  </si>
  <si>
    <t>氏名</t>
  </si>
  <si>
    <t>印</t>
  </si>
  <si>
    <t>記</t>
  </si>
  <si>
    <t>様式第３号（第３条、第６条関係）</t>
  </si>
  <si>
    <t>１　事業の概要</t>
    <rPh sb="2" eb="4">
      <t>ジギョウ</t>
    </rPh>
    <rPh sb="5" eb="7">
      <t>ガイヨウ</t>
    </rPh>
    <phoneticPr fontId="5"/>
  </si>
  <si>
    <t>検査調書</t>
    <rPh sb="0" eb="2">
      <t>ケンサ</t>
    </rPh>
    <rPh sb="2" eb="4">
      <t>チョウショ</t>
    </rPh>
    <phoneticPr fontId="9"/>
  </si>
  <si>
    <t>報告区分</t>
    <rPh sb="0" eb="2">
      <t>ホウコク</t>
    </rPh>
    <rPh sb="2" eb="4">
      <t>クブン</t>
    </rPh>
    <phoneticPr fontId="9"/>
  </si>
  <si>
    <t xml:space="preserve">課 長 </t>
    <rPh sb="2" eb="3">
      <t>チョウ</t>
    </rPh>
    <phoneticPr fontId="6"/>
  </si>
  <si>
    <t>課　員</t>
    <rPh sb="0" eb="1">
      <t>カ</t>
    </rPh>
    <rPh sb="2" eb="3">
      <t>イン</t>
    </rPh>
    <phoneticPr fontId="6"/>
  </si>
  <si>
    <t xml:space="preserve">  作 　成</t>
    <phoneticPr fontId="6"/>
  </si>
  <si>
    <t>次のとおり平戸市農業農村整備事業の検査をしたので報告いたします。</t>
    <rPh sb="5" eb="8">
      <t>ヒラドシ</t>
    </rPh>
    <rPh sb="8" eb="10">
      <t>ノウギョウ</t>
    </rPh>
    <rPh sb="10" eb="12">
      <t>ノウソン</t>
    </rPh>
    <rPh sb="12" eb="14">
      <t>セイビ</t>
    </rPh>
    <rPh sb="14" eb="16">
      <t>ジギョウ</t>
    </rPh>
    <rPh sb="17" eb="19">
      <t>ケンサ</t>
    </rPh>
    <phoneticPr fontId="9"/>
  </si>
  <si>
    <t>検査員</t>
    <phoneticPr fontId="6"/>
  </si>
  <si>
    <t>氏   名</t>
    <phoneticPr fontId="6"/>
  </si>
  <si>
    <t>補助事業名</t>
    <rPh sb="0" eb="2">
      <t>ホジョ</t>
    </rPh>
    <rPh sb="2" eb="4">
      <t>ジギョウ</t>
    </rPh>
    <rPh sb="4" eb="5">
      <t>メイ</t>
    </rPh>
    <phoneticPr fontId="9"/>
  </si>
  <si>
    <t xml:space="preserve">検査期日及び回次  </t>
    <rPh sb="1" eb="2">
      <t>サ</t>
    </rPh>
    <rPh sb="2" eb="4">
      <t>キジツ</t>
    </rPh>
    <rPh sb="4" eb="5">
      <t>オヨ</t>
    </rPh>
    <rPh sb="6" eb="7">
      <t>カイ</t>
    </rPh>
    <rPh sb="7" eb="8">
      <t>ジ</t>
    </rPh>
    <phoneticPr fontId="6"/>
  </si>
  <si>
    <t>第１回</t>
    <rPh sb="2" eb="3">
      <t>カイ</t>
    </rPh>
    <phoneticPr fontId="6"/>
  </si>
  <si>
    <t>施行場所</t>
    <rPh sb="0" eb="2">
      <t>セコウ</t>
    </rPh>
    <rPh sb="2" eb="4">
      <t>バショ</t>
    </rPh>
    <phoneticPr fontId="9"/>
  </si>
  <si>
    <t>完成</t>
    <rPh sb="1" eb="2">
      <t>セイ</t>
    </rPh>
    <phoneticPr fontId="6"/>
  </si>
  <si>
    <t>１００</t>
    <phoneticPr fontId="6"/>
  </si>
  <si>
    <t>％</t>
    <phoneticPr fontId="6"/>
  </si>
  <si>
    <t>総事業費</t>
    <rPh sb="0" eb="4">
      <t>ソウジギョウヒ</t>
    </rPh>
    <phoneticPr fontId="9"/>
  </si>
  <si>
    <t>金</t>
    <phoneticPr fontId="6"/>
  </si>
  <si>
    <t>円也</t>
    <phoneticPr fontId="6"/>
  </si>
  <si>
    <t>交付決定額</t>
    <rPh sb="0" eb="2">
      <t>コウフ</t>
    </rPh>
    <rPh sb="2" eb="4">
      <t>ケッテイ</t>
    </rPh>
    <rPh sb="4" eb="5">
      <t>ガク</t>
    </rPh>
    <phoneticPr fontId="6"/>
  </si>
  <si>
    <t>支 出 済 額</t>
    <rPh sb="2" eb="3">
      <t>シュツ</t>
    </rPh>
    <rPh sb="4" eb="5">
      <t>ス</t>
    </rPh>
    <rPh sb="6" eb="7">
      <t>ガク</t>
    </rPh>
    <phoneticPr fontId="6"/>
  </si>
  <si>
    <t>申請者</t>
    <rPh sb="0" eb="3">
      <t>シンセイシャ</t>
    </rPh>
    <phoneticPr fontId="6"/>
  </si>
  <si>
    <t>（</t>
    <phoneticPr fontId="6"/>
  </si>
  <si>
    <t>うち前金払額</t>
    <rPh sb="2" eb="3">
      <t>マエ</t>
    </rPh>
    <rPh sb="3" eb="4">
      <t>キン</t>
    </rPh>
    <rPh sb="4" eb="5">
      <t>ハラ</t>
    </rPh>
    <rPh sb="5" eb="6">
      <t>ガク</t>
    </rPh>
    <phoneticPr fontId="6"/>
  </si>
  <si>
    <t>）</t>
    <phoneticPr fontId="6"/>
  </si>
  <si>
    <t>(</t>
    <phoneticPr fontId="9"/>
  </si>
  <si>
    <t>円也）</t>
    <phoneticPr fontId="6"/>
  </si>
  <si>
    <t>円也　</t>
    <phoneticPr fontId="6"/>
  </si>
  <si>
    <t>工期</t>
    <rPh sb="0" eb="2">
      <t>コウキ</t>
    </rPh>
    <phoneticPr fontId="9"/>
  </si>
  <si>
    <t>自</t>
    <phoneticPr fontId="6"/>
  </si>
  <si>
    <t>支　 出 　科　 目</t>
    <rPh sb="0" eb="4">
      <t>シシュツ</t>
    </rPh>
    <rPh sb="6" eb="10">
      <t>カモク</t>
    </rPh>
    <phoneticPr fontId="9"/>
  </si>
  <si>
    <t>(款 )</t>
    <phoneticPr fontId="6"/>
  </si>
  <si>
    <t>（ 項 ）</t>
    <phoneticPr fontId="6"/>
  </si>
  <si>
    <t>（ 目 ）</t>
    <phoneticPr fontId="6"/>
  </si>
  <si>
    <t>（ 節 ）</t>
    <phoneticPr fontId="6"/>
  </si>
  <si>
    <t>至</t>
    <phoneticPr fontId="6"/>
  </si>
  <si>
    <t>工事概要
及び概評</t>
    <rPh sb="8" eb="9">
      <t>ヒョウ</t>
    </rPh>
    <phoneticPr fontId="6"/>
  </si>
  <si>
    <t>立会人職氏名</t>
    <phoneticPr fontId="9"/>
  </si>
  <si>
    <t>整 備 を 命 じ た事項</t>
    <rPh sb="11" eb="13">
      <t>ジコウ</t>
    </rPh>
    <phoneticPr fontId="6"/>
  </si>
  <si>
    <t>な</t>
    <phoneticPr fontId="6"/>
  </si>
  <si>
    <t>し</t>
    <phoneticPr fontId="6"/>
  </si>
  <si>
    <t>整備完了（予定）期日</t>
    <rPh sb="0" eb="2">
      <t>セイビ</t>
    </rPh>
    <rPh sb="2" eb="4">
      <t>カンリョウ</t>
    </rPh>
    <rPh sb="5" eb="7">
      <t>ヨテイ</t>
    </rPh>
    <rPh sb="8" eb="10">
      <t>キジツ</t>
    </rPh>
    <phoneticPr fontId="9"/>
  </si>
  <si>
    <t>平成　　　年　　　月　　　日</t>
  </si>
  <si>
    <t>関係書類</t>
  </si>
  <si>
    <t>様式第１号（第４条関係）</t>
    <rPh sb="0" eb="2">
      <t>ヨウシキ</t>
    </rPh>
    <rPh sb="2" eb="3">
      <t>ダイ</t>
    </rPh>
    <rPh sb="4" eb="5">
      <t>ゴウ</t>
    </rPh>
    <rPh sb="6" eb="7">
      <t>ダイ</t>
    </rPh>
    <rPh sb="8" eb="9">
      <t>ジョウ</t>
    </rPh>
    <rPh sb="9" eb="11">
      <t>カンケイ</t>
    </rPh>
    <phoneticPr fontId="5"/>
  </si>
  <si>
    <t>様式第２号（第７条関係）</t>
  </si>
  <si>
    <t>様式第３号（第13条関係）</t>
  </si>
  <si>
    <t>　　関係書類</t>
  </si>
  <si>
    <t>　　　　３．　工事写真</t>
  </si>
  <si>
    <t>様式第４号（第14条関係）</t>
  </si>
  <si>
    <t>様式第５号（第16条関係）</t>
  </si>
  <si>
    <t>払込先</t>
  </si>
  <si>
    <t>　金融機関名</t>
  </si>
  <si>
    <t>　口座番号(普通)</t>
  </si>
  <si>
    <t>　名義人名(ｶﾀｶﾅ）読み</t>
  </si>
  <si>
    <t>（１）収入の部</t>
    <rPh sb="3" eb="5">
      <t>シュウニュウ</t>
    </rPh>
    <rPh sb="6" eb="7">
      <t>ブ</t>
    </rPh>
    <phoneticPr fontId="5"/>
  </si>
  <si>
    <t>項目</t>
    <rPh sb="0" eb="2">
      <t>コウモク</t>
    </rPh>
    <phoneticPr fontId="5"/>
  </si>
  <si>
    <t>市補助金等</t>
    <rPh sb="0" eb="1">
      <t>シ</t>
    </rPh>
    <rPh sb="1" eb="5">
      <t>ホジョキントウ</t>
    </rPh>
    <phoneticPr fontId="5"/>
  </si>
  <si>
    <t>分担金等</t>
    <rPh sb="0" eb="3">
      <t>ブンタンキン</t>
    </rPh>
    <rPh sb="3" eb="4">
      <t>トウ</t>
    </rPh>
    <phoneticPr fontId="5"/>
  </si>
  <si>
    <t>合計</t>
    <rPh sb="0" eb="2">
      <t>ゴウケイ</t>
    </rPh>
    <phoneticPr fontId="5"/>
  </si>
  <si>
    <t>予算額</t>
    <rPh sb="0" eb="3">
      <t>ヨサンガク</t>
    </rPh>
    <phoneticPr fontId="5"/>
  </si>
  <si>
    <t>精算額</t>
    <rPh sb="0" eb="2">
      <t>セイサン</t>
    </rPh>
    <rPh sb="2" eb="3">
      <t>ガク</t>
    </rPh>
    <phoneticPr fontId="5"/>
  </si>
  <si>
    <t>比較</t>
    <rPh sb="0" eb="2">
      <t>ヒカク</t>
    </rPh>
    <phoneticPr fontId="5"/>
  </si>
  <si>
    <t>増</t>
    <rPh sb="0" eb="1">
      <t>ゾウ</t>
    </rPh>
    <phoneticPr fontId="5"/>
  </si>
  <si>
    <t>減</t>
    <rPh sb="0" eb="1">
      <t>ゲン</t>
    </rPh>
    <phoneticPr fontId="5"/>
  </si>
  <si>
    <t>備考</t>
    <rPh sb="0" eb="2">
      <t>ビコウ</t>
    </rPh>
    <phoneticPr fontId="5"/>
  </si>
  <si>
    <t>（金額単位：円）</t>
    <rPh sb="1" eb="3">
      <t>キンガク</t>
    </rPh>
    <rPh sb="3" eb="5">
      <t>タンイ</t>
    </rPh>
    <rPh sb="6" eb="7">
      <t>エン</t>
    </rPh>
    <phoneticPr fontId="5"/>
  </si>
  <si>
    <t>（２）支出の部</t>
    <rPh sb="3" eb="5">
      <t>シシュツ</t>
    </rPh>
    <rPh sb="6" eb="7">
      <t>ブ</t>
    </rPh>
    <phoneticPr fontId="5"/>
  </si>
  <si>
    <t>資材費等</t>
    <rPh sb="0" eb="2">
      <t>シザイ</t>
    </rPh>
    <rPh sb="2" eb="3">
      <t>ヒ</t>
    </rPh>
    <rPh sb="3" eb="4">
      <t>トウ</t>
    </rPh>
    <phoneticPr fontId="5"/>
  </si>
  <si>
    <t>機械費等</t>
    <rPh sb="0" eb="2">
      <t>キカイ</t>
    </rPh>
    <rPh sb="2" eb="3">
      <t>ヒ</t>
    </rPh>
    <rPh sb="3" eb="4">
      <t>トウ</t>
    </rPh>
    <phoneticPr fontId="5"/>
  </si>
  <si>
    <t>様式第３号　</t>
  </si>
  <si>
    <t>申請者住所　</t>
  </si>
  <si>
    <t>氏名工区代表　　　　　㊞</t>
  </si>
  <si>
    <t>平成29年度平戸市農業農村整備事業　取下申請書</t>
  </si>
  <si>
    <t>　平成　年　月　日付け平戸市指令　平農第　号で交付の決定の通知があった平戸市農業農村整備事業について、申し訳ございませんが諸般の都合により事業を断念せざるを得なくなりました。つきましては平戸市補助金等交付規則第8条の規定により交付決定を取り消して下さいますようお願い申し上げます。</t>
  </si>
  <si>
    <t>１　取下げる事業及びその内容は、平成　年　月　日付けで交付決定を受けた、平戸市農業農村整備事業（　地区 　　事業）です。</t>
  </si>
  <si>
    <t>この補助事業等に計画していた経費　金 　円也</t>
  </si>
  <si>
    <t>取下げする補助金の額　金 　円也</t>
  </si>
  <si>
    <t>受益戸数</t>
    <rPh sb="0" eb="2">
      <t>ジュエキ</t>
    </rPh>
    <rPh sb="2" eb="4">
      <t>コスウ</t>
    </rPh>
    <phoneticPr fontId="5"/>
  </si>
  <si>
    <t>氏名</t>
    <phoneticPr fontId="5"/>
  </si>
  <si>
    <t>施工方法</t>
    <rPh sb="0" eb="2">
      <t>セコウ</t>
    </rPh>
    <rPh sb="2" eb="4">
      <t>ホウホウ</t>
    </rPh>
    <phoneticPr fontId="5"/>
  </si>
  <si>
    <t>位置図等</t>
    <phoneticPr fontId="5"/>
  </si>
  <si>
    <t>別紙のとおり</t>
    <rPh sb="0" eb="2">
      <t>ベッシ</t>
    </rPh>
    <phoneticPr fontId="5"/>
  </si>
  <si>
    <t>５　工    期</t>
    <phoneticPr fontId="5"/>
  </si>
  <si>
    <t>６　完成年月日</t>
    <phoneticPr fontId="5"/>
  </si>
  <si>
    <t>７　確認年月日</t>
    <phoneticPr fontId="5"/>
  </si>
  <si>
    <t>請求者住所</t>
    <phoneticPr fontId="5"/>
  </si>
  <si>
    <t>氏名</t>
    <phoneticPr fontId="5"/>
  </si>
  <si>
    <t>　また、やむを得ない事情により事業を中止・廃止する場合もその旨ご連絡ください。</t>
    <phoneticPr fontId="5"/>
  </si>
  <si>
    <t>平戸市農業農村整備事業計画書</t>
    <rPh sb="0" eb="3">
      <t>ヒラドシ</t>
    </rPh>
    <rPh sb="3" eb="5">
      <t>ノウギョウ</t>
    </rPh>
    <rPh sb="5" eb="7">
      <t>ノウソン</t>
    </rPh>
    <rPh sb="7" eb="9">
      <t>セイビ</t>
    </rPh>
    <rPh sb="9" eb="11">
      <t>ジギョウ</t>
    </rPh>
    <rPh sb="11" eb="13">
      <t>ケイカク</t>
    </rPh>
    <rPh sb="13" eb="14">
      <t>ショ</t>
    </rPh>
    <phoneticPr fontId="5"/>
  </si>
  <si>
    <t>平戸市農業農村整備事業実績書</t>
    <rPh sb="0" eb="3">
      <t>ヒラドシ</t>
    </rPh>
    <rPh sb="3" eb="5">
      <t>ノウギョウ</t>
    </rPh>
    <rPh sb="5" eb="7">
      <t>ノウソン</t>
    </rPh>
    <rPh sb="7" eb="9">
      <t>セイビ</t>
    </rPh>
    <rPh sb="9" eb="11">
      <t>ジギョウ</t>
    </rPh>
    <rPh sb="11" eb="13">
      <t>ジッセキ</t>
    </rPh>
    <rPh sb="13" eb="14">
      <t>ショ</t>
    </rPh>
    <phoneticPr fontId="5"/>
  </si>
  <si>
    <t>農林整備班係長</t>
    <rPh sb="0" eb="2">
      <t>ノウリン</t>
    </rPh>
    <rPh sb="2" eb="4">
      <t>セイビ</t>
    </rPh>
    <rPh sb="4" eb="5">
      <t>ハン</t>
    </rPh>
    <rPh sb="5" eb="7">
      <t>カカリチョウ</t>
    </rPh>
    <phoneticPr fontId="9"/>
  </si>
  <si>
    <t>この補助事業等に要する経費及び補助金の額は、次のとおりである。ただし、この補助事業等の内容の変更によりこの補助事業等に要する経費が変更された場合における補助金の額については、別に通知するところによるものとする。</t>
    <phoneticPr fontId="5"/>
  </si>
  <si>
    <t>１</t>
    <phoneticPr fontId="5"/>
  </si>
  <si>
    <t>２</t>
    <phoneticPr fontId="5"/>
  </si>
  <si>
    <t>この補助事業等に要する経費</t>
    <phoneticPr fontId="5"/>
  </si>
  <si>
    <t>補助金の額</t>
    <phoneticPr fontId="5"/>
  </si>
  <si>
    <t>　店　　　名</t>
    <phoneticPr fontId="5"/>
  </si>
  <si>
    <t>１．</t>
    <phoneticPr fontId="5"/>
  </si>
  <si>
    <t>２．</t>
    <phoneticPr fontId="5"/>
  </si>
  <si>
    <t>３．</t>
    <phoneticPr fontId="5"/>
  </si>
  <si>
    <t>作業の実施に関し生じた事故や紛争等については、地元にて解決に努めること。また、速やかに市役所担当者に連絡すること。</t>
    <phoneticPr fontId="5"/>
  </si>
  <si>
    <t>４．</t>
    <phoneticPr fontId="5"/>
  </si>
  <si>
    <t>５．</t>
    <phoneticPr fontId="5"/>
  </si>
  <si>
    <t>工事実施に関して警察署等からの指示があった場合は、市役所担当者と連絡をとって対応すること。</t>
    <phoneticPr fontId="5"/>
  </si>
  <si>
    <t>この事業に関する書類および領収書等は、当該事業終了の翌年度から５年間保存すること。</t>
    <phoneticPr fontId="5"/>
  </si>
  <si>
    <t>※</t>
    <phoneticPr fontId="5"/>
  </si>
  <si>
    <t>指　示　書</t>
    <phoneticPr fontId="5"/>
  </si>
  <si>
    <t>■注意事項■</t>
    <rPh sb="1" eb="3">
      <t>チュウイ</t>
    </rPh>
    <rPh sb="3" eb="5">
      <t>ジコウ</t>
    </rPh>
    <phoneticPr fontId="5"/>
  </si>
  <si>
    <r>
      <t>　事業実施に際して、補助金交付決定額以上の負担は市は行えません。</t>
    </r>
    <r>
      <rPr>
        <b/>
        <u/>
        <sz val="14"/>
        <color theme="1"/>
        <rFont val="ＭＳ ゴシック"/>
        <family val="3"/>
        <charset val="128"/>
      </rPr>
      <t>オーバーした分は申請者の負担となりますのでご注意ください。</t>
    </r>
    <rPh sb="38" eb="39">
      <t>ブン</t>
    </rPh>
    <phoneticPr fontId="5"/>
  </si>
  <si>
    <r>
      <t>　生コンを使用される場合は小型車割増を追加した分で申請してください。（</t>
    </r>
    <r>
      <rPr>
        <b/>
        <u/>
        <sz val="14"/>
        <color theme="1"/>
        <rFont val="ＭＳ ゴシック"/>
        <family val="3"/>
        <charset val="128"/>
      </rPr>
      <t>申請が無い場合、補助金の対象となりません。</t>
    </r>
    <r>
      <rPr>
        <sz val="14"/>
        <color theme="1"/>
        <rFont val="ＭＳ 明朝"/>
        <family val="1"/>
        <charset val="128"/>
      </rPr>
      <t>）</t>
    </r>
    <phoneticPr fontId="5"/>
  </si>
  <si>
    <r>
      <t>　現地作業終了後、確認検査を行いますので、終わり次第連絡をお願いします。（</t>
    </r>
    <r>
      <rPr>
        <b/>
        <u/>
        <sz val="14"/>
        <color theme="1"/>
        <rFont val="ＭＳ ゴシック"/>
        <family val="3"/>
        <charset val="128"/>
      </rPr>
      <t>検査が完了しないと補助金の支払いは出来ません</t>
    </r>
    <r>
      <rPr>
        <sz val="14"/>
        <color theme="1"/>
        <rFont val="ＭＳ 明朝"/>
        <family val="1"/>
        <charset val="128"/>
      </rPr>
      <t>）</t>
    </r>
    <phoneticPr fontId="5"/>
  </si>
  <si>
    <r>
      <t>工事の実施中は、</t>
    </r>
    <r>
      <rPr>
        <b/>
        <sz val="14"/>
        <color theme="1"/>
        <rFont val="ＭＳ 明朝"/>
        <family val="1"/>
        <charset val="128"/>
      </rPr>
      <t>現場の安全管理を行い事故防止に努めること。</t>
    </r>
    <r>
      <rPr>
        <sz val="14"/>
        <color theme="1"/>
        <rFont val="ＭＳ 明朝"/>
        <family val="1"/>
        <charset val="128"/>
      </rPr>
      <t>特に工事注意看板や交通止表示板等の掲示を必ず行うこと。</t>
    </r>
    <phoneticPr fontId="5"/>
  </si>
  <si>
    <t>申請者</t>
    <phoneticPr fontId="5"/>
  </si>
  <si>
    <t>住所</t>
    <phoneticPr fontId="5"/>
  </si>
  <si>
    <t>平戸市農業農村整備事業を実施したいので事業採択申請書を提出します。</t>
  </si>
  <si>
    <t>　２　事業区分</t>
    <phoneticPr fontId="5"/>
  </si>
  <si>
    <t>　３　施工場所</t>
    <phoneticPr fontId="5"/>
  </si>
  <si>
    <t>　４　受益面積</t>
    <phoneticPr fontId="5"/>
  </si>
  <si>
    <t>　５　受益戸数</t>
    <phoneticPr fontId="5"/>
  </si>
  <si>
    <t>　６　事業内容</t>
    <phoneticPr fontId="5"/>
  </si>
  <si>
    <t>　７　予定工期</t>
    <phoneticPr fontId="5"/>
  </si>
  <si>
    <t>　８　施工方法</t>
    <phoneticPr fontId="5"/>
  </si>
  <si>
    <t>　９　その他</t>
    <phoneticPr fontId="5"/>
  </si>
  <si>
    <t>様式第２号（第２条関係）</t>
  </si>
  <si>
    <t>平戸市農業農村整備事業同意確認書</t>
  </si>
  <si>
    <t>平戸市農業農村整備事業を実施したいので同意確認書を提出します。</t>
  </si>
  <si>
    <t>１　受益者</t>
  </si>
  <si>
    <t>２　受益者以外（土地所有者、水利権者ほか）</t>
  </si>
  <si>
    <t>様式第３号（第２条関係）</t>
  </si>
  <si>
    <t>別表様式第５号（第３条、第６条関係）</t>
  </si>
  <si>
    <t>様式第７号（第７条関係）</t>
  </si>
  <si>
    <t>下記のとおり平戸市農業農村整備事業の完了を確認しましたので通知します。</t>
  </si>
  <si>
    <t>　※同意確認が必要な対象者とは、受益者に加え、土地の所有者、水利権者など、本事業の実施に伴い影響を被る者をいう。</t>
    <phoneticPr fontId="5"/>
  </si>
  <si>
    <t>２　そ の 他</t>
    <phoneticPr fontId="5"/>
  </si>
  <si>
    <t>【事業名】</t>
    <phoneticPr fontId="5"/>
  </si>
  <si>
    <t>【施工場所】</t>
    <phoneticPr fontId="5"/>
  </si>
  <si>
    <t>【事業概要】</t>
    <phoneticPr fontId="5"/>
  </si>
  <si>
    <t>【補助予定額】</t>
    <phoneticPr fontId="5"/>
  </si>
  <si>
    <t>２　不選定にあってはその理由</t>
    <phoneticPr fontId="5"/>
  </si>
  <si>
    <t>（１）地区名</t>
    <rPh sb="3" eb="6">
      <t>チクメイ</t>
    </rPh>
    <phoneticPr fontId="5"/>
  </si>
  <si>
    <t>（２）事業区分</t>
    <rPh sb="3" eb="5">
      <t>ジギョウ</t>
    </rPh>
    <rPh sb="5" eb="7">
      <t>クブン</t>
    </rPh>
    <phoneticPr fontId="5"/>
  </si>
  <si>
    <t>（３）施工場所</t>
    <rPh sb="3" eb="5">
      <t>セコウ</t>
    </rPh>
    <rPh sb="5" eb="7">
      <t>バショ</t>
    </rPh>
    <phoneticPr fontId="5"/>
  </si>
  <si>
    <t>（４）受益面積</t>
    <rPh sb="3" eb="5">
      <t>ジュエキ</t>
    </rPh>
    <rPh sb="5" eb="7">
      <t>メンセキ</t>
    </rPh>
    <phoneticPr fontId="5"/>
  </si>
  <si>
    <t>（５）受益戸数</t>
    <rPh sb="3" eb="5">
      <t>ジュエキ</t>
    </rPh>
    <rPh sb="5" eb="7">
      <t>コスウ</t>
    </rPh>
    <phoneticPr fontId="5"/>
  </si>
  <si>
    <t>（６）事業内容</t>
    <rPh sb="3" eb="5">
      <t>ジギョウ</t>
    </rPh>
    <rPh sb="5" eb="7">
      <t>ナイヨウ</t>
    </rPh>
    <phoneticPr fontId="5"/>
  </si>
  <si>
    <t>（７）工　期</t>
    <rPh sb="3" eb="4">
      <t>コウ</t>
    </rPh>
    <rPh sb="5" eb="6">
      <t>キ</t>
    </rPh>
    <phoneticPr fontId="5"/>
  </si>
  <si>
    <t>（８）施工方法</t>
    <rPh sb="3" eb="5">
      <t>セコウ</t>
    </rPh>
    <rPh sb="5" eb="7">
      <t>ホウホウ</t>
    </rPh>
    <phoneticPr fontId="5"/>
  </si>
  <si>
    <t>（９）総事業費</t>
    <rPh sb="3" eb="7">
      <t>ソウジギョウヒ</t>
    </rPh>
    <phoneticPr fontId="5"/>
  </si>
  <si>
    <t>２　その他参考となる書類等</t>
    <rPh sb="4" eb="5">
      <t>タ</t>
    </rPh>
    <rPh sb="5" eb="7">
      <t>サンコウ</t>
    </rPh>
    <rPh sb="10" eb="12">
      <t>ショルイ</t>
    </rPh>
    <rPh sb="12" eb="13">
      <t>トウ</t>
    </rPh>
    <phoneticPr fontId="5"/>
  </si>
  <si>
    <t>平戸市農業農村整備事業収支予算書</t>
    <phoneticPr fontId="5"/>
  </si>
  <si>
    <t>２　事業区分</t>
    <rPh sb="2" eb="4">
      <t>ジギョウ</t>
    </rPh>
    <rPh sb="4" eb="6">
      <t>クブン</t>
    </rPh>
    <phoneticPr fontId="5"/>
  </si>
  <si>
    <t>３　施行場所</t>
    <rPh sb="3" eb="4">
      <t>コウ</t>
    </rPh>
    <phoneticPr fontId="5"/>
  </si>
  <si>
    <t>４　事業内容</t>
    <rPh sb="4" eb="6">
      <t>ナイヨウ</t>
    </rPh>
    <phoneticPr fontId="5"/>
  </si>
  <si>
    <t>　１　地 区 名</t>
    <phoneticPr fontId="5"/>
  </si>
  <si>
    <t>平戸市農業農村整備事業不選定通知書</t>
    <phoneticPr fontId="5"/>
  </si>
  <si>
    <t>申請者</t>
    <phoneticPr fontId="5"/>
  </si>
  <si>
    <t>　確認職員職氏名</t>
    <phoneticPr fontId="5"/>
  </si>
  <si>
    <t>農道整備事業　・　小規模かんがい対策事業</t>
    <phoneticPr fontId="5"/>
  </si>
  <si>
    <t>平戸市　　　　　　町字　　　　　　地内</t>
    <phoneticPr fontId="5"/>
  </si>
  <si>
    <t>合計　　　　ha（田　　　ha、畑　　　ha、樹園地　　　ha )</t>
    <phoneticPr fontId="5"/>
  </si>
  <si>
    <t>　　　　　戸　(別紙様式第2号のとおり)</t>
    <phoneticPr fontId="5"/>
  </si>
  <si>
    <t>直営　・　請負</t>
    <phoneticPr fontId="5"/>
  </si>
  <si>
    <t>地区代表</t>
    <rPh sb="0" eb="2">
      <t>チク</t>
    </rPh>
    <phoneticPr fontId="5"/>
  </si>
  <si>
    <t>平戸市　　　　　町</t>
    <rPh sb="0" eb="2">
      <t>ヒラド</t>
    </rPh>
    <rPh sb="2" eb="3">
      <t>シ</t>
    </rPh>
    <rPh sb="8" eb="9">
      <t>マチ</t>
    </rPh>
    <phoneticPr fontId="5"/>
  </si>
  <si>
    <t>令和　　年　　月　　日</t>
    <rPh sb="0" eb="2">
      <t>レイワ</t>
    </rPh>
    <rPh sb="4" eb="5">
      <t>ネン</t>
    </rPh>
    <rPh sb="7" eb="8">
      <t>ガツ</t>
    </rPh>
    <rPh sb="10" eb="11">
      <t>ニチ</t>
    </rPh>
    <phoneticPr fontId="5"/>
  </si>
  <si>
    <t xml:space="preserve">令和　　年　　月　　日 から 令和　　年　　月　　日 まで </t>
    <rPh sb="0" eb="2">
      <t>レイワ</t>
    </rPh>
    <rPh sb="15" eb="17">
      <t>レイワ</t>
    </rPh>
    <phoneticPr fontId="5"/>
  </si>
  <si>
    <t>令和　　 年　　 月　　 日</t>
    <rPh sb="0" eb="2">
      <t>レイワ</t>
    </rPh>
    <phoneticPr fontId="5"/>
  </si>
  <si>
    <t>地区名</t>
    <rPh sb="0" eb="2">
      <t>チク</t>
    </rPh>
    <rPh sb="2" eb="3">
      <t>メイ</t>
    </rPh>
    <phoneticPr fontId="5"/>
  </si>
  <si>
    <t>平戸市農業農村整備事業収支精算書</t>
    <rPh sb="13" eb="16">
      <t>セイサンショ</t>
    </rPh>
    <rPh sb="15" eb="16">
      <t>ショ</t>
    </rPh>
    <phoneticPr fontId="5"/>
  </si>
  <si>
    <t>令和　　年　　月　　日</t>
    <rPh sb="0" eb="2">
      <t>レイワ</t>
    </rPh>
    <rPh sb="4" eb="5">
      <t>ネン</t>
    </rPh>
    <rPh sb="7" eb="8">
      <t>ガツ</t>
    </rPh>
    <rPh sb="10" eb="11">
      <t>ニチ</t>
    </rPh>
    <phoneticPr fontId="9"/>
  </si>
  <si>
    <t>代表者名</t>
    <rPh sb="0" eb="3">
      <t>ダイヒョウシャ</t>
    </rPh>
    <rPh sb="3" eb="4">
      <t>メイ</t>
    </rPh>
    <phoneticPr fontId="5"/>
  </si>
  <si>
    <t>住所</t>
    <rPh sb="0" eb="2">
      <t>ジュウショ</t>
    </rPh>
    <phoneticPr fontId="5"/>
  </si>
  <si>
    <t>事業概要</t>
    <rPh sb="0" eb="2">
      <t>ジギョウ</t>
    </rPh>
    <rPh sb="2" eb="4">
      <t>ガイヨウ</t>
    </rPh>
    <phoneticPr fontId="5"/>
  </si>
  <si>
    <t>施工箇所</t>
    <rPh sb="0" eb="2">
      <t>セコウ</t>
    </rPh>
    <rPh sb="2" eb="4">
      <t>カショ</t>
    </rPh>
    <phoneticPr fontId="5"/>
  </si>
  <si>
    <t>受益面積</t>
    <rPh sb="0" eb="2">
      <t>ジュエキ</t>
    </rPh>
    <rPh sb="2" eb="4">
      <t>メンセキ</t>
    </rPh>
    <phoneticPr fontId="5"/>
  </si>
  <si>
    <t>市補助金</t>
    <rPh sb="0" eb="1">
      <t>シ</t>
    </rPh>
    <rPh sb="1" eb="4">
      <t>ホジョキン</t>
    </rPh>
    <phoneticPr fontId="5"/>
  </si>
  <si>
    <t>分担額</t>
    <rPh sb="0" eb="2">
      <t>ブンタン</t>
    </rPh>
    <rPh sb="2" eb="3">
      <t>ガク</t>
    </rPh>
    <phoneticPr fontId="5"/>
  </si>
  <si>
    <t>着工</t>
    <rPh sb="0" eb="2">
      <t>チャッコウ</t>
    </rPh>
    <phoneticPr fontId="5"/>
  </si>
  <si>
    <t>竣工</t>
    <rPh sb="0" eb="2">
      <t>シュンコウ</t>
    </rPh>
    <phoneticPr fontId="5"/>
  </si>
  <si>
    <t>選定通知日</t>
    <rPh sb="0" eb="2">
      <t>センテイ</t>
    </rPh>
    <rPh sb="2" eb="5">
      <t>ツウチビ</t>
    </rPh>
    <phoneticPr fontId="5"/>
  </si>
  <si>
    <t>交付決定日</t>
    <rPh sb="0" eb="2">
      <t>コウフ</t>
    </rPh>
    <rPh sb="2" eb="4">
      <t>ケッテイ</t>
    </rPh>
    <rPh sb="4" eb="5">
      <t>ビ</t>
    </rPh>
    <phoneticPr fontId="5"/>
  </si>
  <si>
    <t>実績報告日</t>
    <rPh sb="0" eb="2">
      <t>ジッセキ</t>
    </rPh>
    <rPh sb="2" eb="4">
      <t>ホウコク</t>
    </rPh>
    <rPh sb="4" eb="5">
      <t>ヒ</t>
    </rPh>
    <phoneticPr fontId="5"/>
  </si>
  <si>
    <t>検査日</t>
    <rPh sb="0" eb="2">
      <t>ケンサ</t>
    </rPh>
    <rPh sb="2" eb="3">
      <t>ヒ</t>
    </rPh>
    <phoneticPr fontId="5"/>
  </si>
  <si>
    <t>指令番号</t>
    <rPh sb="0" eb="2">
      <t>シレイ</t>
    </rPh>
    <rPh sb="2" eb="4">
      <t>バンゴウ</t>
    </rPh>
    <phoneticPr fontId="5"/>
  </si>
  <si>
    <t>１．事業計画書</t>
    <rPh sb="2" eb="4">
      <t>ジギョウ</t>
    </rPh>
    <rPh sb="4" eb="7">
      <t>ケイカクショ</t>
    </rPh>
    <phoneticPr fontId="5"/>
  </si>
  <si>
    <t>田</t>
    <rPh sb="0" eb="1">
      <t>タ</t>
    </rPh>
    <phoneticPr fontId="5"/>
  </si>
  <si>
    <t>畑</t>
    <rPh sb="0" eb="1">
      <t>ハタケ</t>
    </rPh>
    <phoneticPr fontId="5"/>
  </si>
  <si>
    <t>果樹園</t>
    <rPh sb="0" eb="3">
      <t>カジュエン</t>
    </rPh>
    <phoneticPr fontId="5"/>
  </si>
  <si>
    <t>　　　　　　　　　　　　地区</t>
    <phoneticPr fontId="5"/>
  </si>
  <si>
    <t>総事業費</t>
    <rPh sb="0" eb="4">
      <t>ソウジギョウヒ</t>
    </rPh>
    <phoneticPr fontId="5"/>
  </si>
  <si>
    <t>確定通知日</t>
    <rPh sb="0" eb="2">
      <t>カクテイ</t>
    </rPh>
    <rPh sb="2" eb="5">
      <t>ツウチビ</t>
    </rPh>
    <phoneticPr fontId="5"/>
  </si>
  <si>
    <t>交付申請日</t>
    <rPh sb="0" eb="2">
      <t>コウフ</t>
    </rPh>
    <rPh sb="2" eb="4">
      <t>シンセイ</t>
    </rPh>
    <rPh sb="4" eb="5">
      <t>ヒ</t>
    </rPh>
    <phoneticPr fontId="5"/>
  </si>
  <si>
    <t>分担金</t>
    <rPh sb="0" eb="3">
      <t>ブンタンキン</t>
    </rPh>
    <phoneticPr fontId="5"/>
  </si>
  <si>
    <t>当初</t>
    <rPh sb="0" eb="2">
      <t>トウショ</t>
    </rPh>
    <phoneticPr fontId="5"/>
  </si>
  <si>
    <t>清算</t>
    <rPh sb="0" eb="2">
      <t>セイサン</t>
    </rPh>
    <phoneticPr fontId="5"/>
  </si>
  <si>
    <t>工事費</t>
    <rPh sb="0" eb="3">
      <t>コウジヒ</t>
    </rPh>
    <phoneticPr fontId="5"/>
  </si>
  <si>
    <t>その他</t>
    <rPh sb="2" eb="3">
      <t>タ</t>
    </rPh>
    <phoneticPr fontId="5"/>
  </si>
  <si>
    <t>その他</t>
    <rPh sb="2" eb="3">
      <t>タ</t>
    </rPh>
    <phoneticPr fontId="5"/>
  </si>
  <si>
    <t>検査職員</t>
    <rPh sb="0" eb="2">
      <t>ケンサ</t>
    </rPh>
    <rPh sb="2" eb="4">
      <t>ショクイン</t>
    </rPh>
    <phoneticPr fontId="5"/>
  </si>
  <si>
    <t>採択申請日</t>
    <rPh sb="0" eb="2">
      <t>サイタク</t>
    </rPh>
    <rPh sb="2" eb="4">
      <t>シンセイ</t>
    </rPh>
    <rPh sb="4" eb="5">
      <t>ヒ</t>
    </rPh>
    <phoneticPr fontId="5"/>
  </si>
  <si>
    <t>事業区分</t>
    <rPh sb="0" eb="2">
      <t>ジギョウ</t>
    </rPh>
    <rPh sb="2" eb="4">
      <t>クブン</t>
    </rPh>
    <phoneticPr fontId="5"/>
  </si>
  <si>
    <t>生月</t>
  </si>
  <si>
    <t>数量</t>
    <rPh sb="0" eb="2">
      <t>スウリョウ</t>
    </rPh>
    <phoneticPr fontId="5"/>
  </si>
  <si>
    <t>単位</t>
    <rPh sb="0" eb="2">
      <t>タンイ</t>
    </rPh>
    <phoneticPr fontId="5"/>
  </si>
  <si>
    <t>単価</t>
    <rPh sb="0" eb="2">
      <t>タンカ</t>
    </rPh>
    <phoneticPr fontId="5"/>
  </si>
  <si>
    <t>金額</t>
    <rPh sb="0" eb="2">
      <t>キンガク</t>
    </rPh>
    <phoneticPr fontId="5"/>
  </si>
  <si>
    <t>延長</t>
    <rPh sb="0" eb="2">
      <t>エンチョウ</t>
    </rPh>
    <phoneticPr fontId="5"/>
  </si>
  <si>
    <t>幅</t>
    <rPh sb="0" eb="1">
      <t>ハバ</t>
    </rPh>
    <phoneticPr fontId="5"/>
  </si>
  <si>
    <t>厚み</t>
    <rPh sb="0" eb="1">
      <t>アツ</t>
    </rPh>
    <phoneticPr fontId="5"/>
  </si>
  <si>
    <t>消費税10％</t>
    <rPh sb="0" eb="3">
      <t>ショウヒゼイ</t>
    </rPh>
    <phoneticPr fontId="5"/>
  </si>
  <si>
    <t>大島</t>
  </si>
  <si>
    <t>度島</t>
  </si>
  <si>
    <t>立合い職員</t>
    <rPh sb="0" eb="2">
      <t>タチア</t>
    </rPh>
    <rPh sb="3" eb="5">
      <t>ショクイン</t>
    </rPh>
    <phoneticPr fontId="5"/>
  </si>
  <si>
    <t>２．収支予算書</t>
    <phoneticPr fontId="5"/>
  </si>
  <si>
    <t>３．その他必要な書類</t>
    <phoneticPr fontId="5"/>
  </si>
  <si>
    <t>変更</t>
    <rPh sb="0" eb="2">
      <t>ヘンコウ</t>
    </rPh>
    <phoneticPr fontId="5"/>
  </si>
  <si>
    <t>補助金支出（予定）額</t>
  </si>
  <si>
    <t>金</t>
  </si>
  <si>
    <t>円也　</t>
  </si>
  <si>
    <t>負担（予定）額</t>
    <rPh sb="0" eb="2">
      <t>フタン</t>
    </rPh>
    <rPh sb="3" eb="5">
      <t>ヨテイ</t>
    </rPh>
    <rPh sb="6" eb="7">
      <t>ガク</t>
    </rPh>
    <phoneticPr fontId="9"/>
  </si>
  <si>
    <t>平戸市農業農村整備事業計画書（変更）</t>
    <rPh sb="0" eb="3">
      <t>ヒラドシ</t>
    </rPh>
    <rPh sb="3" eb="5">
      <t>ノウギョウ</t>
    </rPh>
    <rPh sb="5" eb="7">
      <t>ノウソン</t>
    </rPh>
    <rPh sb="7" eb="9">
      <t>セイビ</t>
    </rPh>
    <rPh sb="9" eb="11">
      <t>ジギョウ</t>
    </rPh>
    <rPh sb="11" eb="13">
      <t>ケイカク</t>
    </rPh>
    <rPh sb="13" eb="14">
      <t>ショ</t>
    </rPh>
    <rPh sb="15" eb="17">
      <t>ヘンコウ</t>
    </rPh>
    <phoneticPr fontId="5"/>
  </si>
  <si>
    <t>平戸市農業農村整備事業収支予算書（変更）</t>
    <rPh sb="17" eb="19">
      <t>ヘンコウ</t>
    </rPh>
    <phoneticPr fontId="5"/>
  </si>
  <si>
    <t>【予定工期】</t>
    <rPh sb="1" eb="3">
      <t>ヨテイ</t>
    </rPh>
    <phoneticPr fontId="5"/>
  </si>
  <si>
    <t>　　　　２．　収支精算書</t>
    <phoneticPr fontId="5"/>
  </si>
  <si>
    <t>補助金の額（変更後）</t>
    <rPh sb="6" eb="8">
      <t>ヘンコウ</t>
    </rPh>
    <rPh sb="8" eb="9">
      <t>ゴ</t>
    </rPh>
    <phoneticPr fontId="5"/>
  </si>
  <si>
    <t>この補助事業等に要する経費（変更後）</t>
    <rPh sb="14" eb="16">
      <t>ヘンコウ</t>
    </rPh>
    <rPh sb="16" eb="17">
      <t>ゴ</t>
    </rPh>
    <phoneticPr fontId="5"/>
  </si>
  <si>
    <t>変更後の補助事業等に要する経費及び補助金の額は、次のとおりである。</t>
    <rPh sb="0" eb="2">
      <t>ヘンコウ</t>
    </rPh>
    <rPh sb="2" eb="3">
      <t>ゴ</t>
    </rPh>
    <phoneticPr fontId="5"/>
  </si>
  <si>
    <t>予算額(当初）</t>
    <rPh sb="0" eb="3">
      <t>ヨサンガク</t>
    </rPh>
    <rPh sb="4" eb="6">
      <t>トウショ</t>
    </rPh>
    <phoneticPr fontId="5"/>
  </si>
  <si>
    <t>予算額（変更）</t>
    <rPh sb="0" eb="3">
      <t>ヨサンガク</t>
    </rPh>
    <rPh sb="4" eb="6">
      <t>ヘンコウ</t>
    </rPh>
    <phoneticPr fontId="5"/>
  </si>
  <si>
    <t>予算額（当初）</t>
    <rPh sb="0" eb="3">
      <t>ヨサンガク</t>
    </rPh>
    <rPh sb="4" eb="6">
      <t>トウショ</t>
    </rPh>
    <phoneticPr fontId="5"/>
  </si>
  <si>
    <t>平戸市農林整備課</t>
    <rPh sb="0" eb="3">
      <t>ヒラドシ</t>
    </rPh>
    <rPh sb="3" eb="5">
      <t>ノウリン</t>
    </rPh>
    <rPh sb="5" eb="7">
      <t>セイビ</t>
    </rPh>
    <rPh sb="7" eb="8">
      <t>カ</t>
    </rPh>
    <phoneticPr fontId="5"/>
  </si>
  <si>
    <t xml:space="preserve">再度、現場精査を行った結果、排水補修（雑工）については、地元で補修を行うこととなったことから、
再見積もりの提出により、交付額の変更を行いたい。
</t>
    <phoneticPr fontId="5"/>
  </si>
  <si>
    <t>耕作道の路肩に土砂が堆積しており、重機での掘削が必要となったため、重機借上げ料を追加し交付額の変更を行いたい。</t>
    <phoneticPr fontId="5"/>
  </si>
  <si>
    <t>平戸市農業農村整備事業採択申請書</t>
    <phoneticPr fontId="5"/>
  </si>
  <si>
    <t>農林整備課参事兼班長</t>
    <rPh sb="0" eb="2">
      <t>ノウリン</t>
    </rPh>
    <rPh sb="2" eb="4">
      <t>セイビ</t>
    </rPh>
    <rPh sb="4" eb="5">
      <t>カ</t>
    </rPh>
    <rPh sb="5" eb="7">
      <t>サンジ</t>
    </rPh>
    <rPh sb="7" eb="8">
      <t>ケン</t>
    </rPh>
    <rPh sb="8" eb="9">
      <t>ハン</t>
    </rPh>
    <rPh sb="9" eb="10">
      <t>チョウ</t>
    </rPh>
    <phoneticPr fontId="5"/>
  </si>
  <si>
    <t>落ち蓋式側溝の資材単価の変動に伴い、増額変更を行いたい。</t>
    <rPh sb="0" eb="1">
      <t>オ</t>
    </rPh>
    <rPh sb="2" eb="3">
      <t>フタ</t>
    </rPh>
    <rPh sb="3" eb="4">
      <t>シキ</t>
    </rPh>
    <rPh sb="4" eb="6">
      <t>ソッコウ</t>
    </rPh>
    <rPh sb="7" eb="9">
      <t>シザイ</t>
    </rPh>
    <rPh sb="9" eb="11">
      <t>タンカ</t>
    </rPh>
    <rPh sb="12" eb="14">
      <t>ヘンドウ</t>
    </rPh>
    <rPh sb="15" eb="16">
      <t>トモナ</t>
    </rPh>
    <rPh sb="18" eb="20">
      <t>ゾウガク</t>
    </rPh>
    <rPh sb="20" eb="22">
      <t>ヘンコウ</t>
    </rPh>
    <rPh sb="23" eb="24">
      <t>オコナ</t>
    </rPh>
    <phoneticPr fontId="5"/>
  </si>
  <si>
    <t>・ 当該施工箇所においては、県管理の河川敷となっており、施工許可条件として10cmとなっているため舗装厚を7cmから10cmへ変更を行いたい。</t>
    <phoneticPr fontId="5"/>
  </si>
  <si>
    <t>様式第４号（第３条、第６条関係）</t>
    <phoneticPr fontId="5"/>
  </si>
  <si>
    <t xml:space="preserve"> 現場精査の結果、減額変更を行いたい。</t>
    <phoneticPr fontId="5"/>
  </si>
  <si>
    <t>隣接所有者との資材搬入路調整に不測の日数を要したため工期を令和６年３月15日まで延長したい</t>
    <phoneticPr fontId="5"/>
  </si>
  <si>
    <t>内訳</t>
    <rPh sb="0" eb="2">
      <t>ウチワケ</t>
    </rPh>
    <phoneticPr fontId="5"/>
  </si>
  <si>
    <t>0</t>
    <phoneticPr fontId="5"/>
  </si>
  <si>
    <t>神田　友宏</t>
  </si>
  <si>
    <t>諸藤　秀法</t>
    <rPh sb="0" eb="2">
      <t>モロフジ</t>
    </rPh>
    <rPh sb="3" eb="5">
      <t>ヒデホウ</t>
    </rPh>
    <phoneticPr fontId="5"/>
  </si>
  <si>
    <t>【変更理由書】</t>
    <rPh sb="1" eb="3">
      <t>ヘンコウ</t>
    </rPh>
    <rPh sb="3" eb="6">
      <t>リユウショ</t>
    </rPh>
    <phoneticPr fontId="5"/>
  </si>
  <si>
    <t>交付決定</t>
    <rPh sb="0" eb="4">
      <t>コウフケッテイ</t>
    </rPh>
    <phoneticPr fontId="5"/>
  </si>
  <si>
    <t>変更交付</t>
    <rPh sb="0" eb="4">
      <t>ヘンコウコウフ</t>
    </rPh>
    <phoneticPr fontId="5"/>
  </si>
  <si>
    <t>工事着工前、工事途中、工事終了後の写真を撮り、工事完成の報告とともに提出すること。工事に使用した資材の数量がわかる伝票の写しをあわせて提出すること。また、領収書あるいは請求書の写しも提出すること。</t>
    <rPh sb="20" eb="21">
      <t>ト</t>
    </rPh>
    <phoneticPr fontId="5"/>
  </si>
  <si>
    <t>平戸市農業農村整備事業選定通知書</t>
    <phoneticPr fontId="5"/>
  </si>
  <si>
    <t>平戸市農業農村整備事業完了確認書</t>
    <phoneticPr fontId="5"/>
  </si>
  <si>
    <t>1ha＝ 100a ＝10,000㎡ ＝ 1町 ＝ 10反 ＝ 100畝 ＝ 3,000歩</t>
  </si>
  <si>
    <t>0.1ha＝ 10a ＝1,000㎡ ＝ 0.1町 ＝ 1反 ＝ 10畝 ＝ 300歩</t>
  </si>
  <si>
    <t>印刷選択画面</t>
    <rPh sb="0" eb="2">
      <t>インサツ</t>
    </rPh>
    <rPh sb="2" eb="6">
      <t>センタクガメン</t>
    </rPh>
    <phoneticPr fontId="5"/>
  </si>
  <si>
    <t>印刷選択画面</t>
    <rPh sb="2" eb="6">
      <t>センタクガメン</t>
    </rPh>
    <phoneticPr fontId="5"/>
  </si>
  <si>
    <r>
      <t>印刷</t>
    </r>
    <r>
      <rPr>
        <u/>
        <sz val="11"/>
        <color theme="10"/>
        <rFont val="ＭＳ Ｐゴシック"/>
        <family val="2"/>
        <charset val="128"/>
        <scheme val="minor"/>
      </rPr>
      <t>選択画面</t>
    </r>
    <rPh sb="0" eb="2">
      <t>インサツ</t>
    </rPh>
    <rPh sb="2" eb="6">
      <t>センタクガメン</t>
    </rPh>
    <phoneticPr fontId="5"/>
  </si>
  <si>
    <t>【選定通知書】</t>
    <phoneticPr fontId="5"/>
  </si>
  <si>
    <t>【補助金交付申請書】</t>
    <phoneticPr fontId="5"/>
  </si>
  <si>
    <t>【交付決定通知書】</t>
    <phoneticPr fontId="5"/>
  </si>
  <si>
    <t>【実績報告書】</t>
    <phoneticPr fontId="5"/>
  </si>
  <si>
    <t>【実績報告書（変更申請の場合）】</t>
    <rPh sb="7" eb="9">
      <t>ヘンコウ</t>
    </rPh>
    <rPh sb="9" eb="11">
      <t>シンセイ</t>
    </rPh>
    <rPh sb="12" eb="14">
      <t>バアイ</t>
    </rPh>
    <phoneticPr fontId="5"/>
  </si>
  <si>
    <t>【検査調書】</t>
    <rPh sb="1" eb="5">
      <t>ケンサチョウショ</t>
    </rPh>
    <phoneticPr fontId="5"/>
  </si>
  <si>
    <t>【事業完了確認書】</t>
    <phoneticPr fontId="5"/>
  </si>
  <si>
    <t>【補助金交付確定通知書】</t>
    <phoneticPr fontId="5"/>
  </si>
  <si>
    <t>【補助金交付請求書】</t>
    <phoneticPr fontId="5"/>
  </si>
  <si>
    <t>　　　　 　　※　採択基準：２戸以上、３０a以上</t>
  </si>
  <si>
    <t>【伺い】</t>
  </si>
  <si>
    <t>　　　　　　　　　　記</t>
  </si>
  <si>
    <t>●選定</t>
    <rPh sb="1" eb="3">
      <t>センテイ</t>
    </rPh>
    <phoneticPr fontId="5"/>
  </si>
  <si>
    <t>●決定</t>
    <rPh sb="1" eb="3">
      <t>ケッテイ</t>
    </rPh>
    <phoneticPr fontId="5"/>
  </si>
  <si>
    <t>■請負</t>
    <rPh sb="1" eb="3">
      <t>ウケオイ</t>
    </rPh>
    <phoneticPr fontId="5"/>
  </si>
  <si>
    <t>■直営</t>
    <rPh sb="1" eb="3">
      <t>チョクエイ</t>
    </rPh>
    <phoneticPr fontId="5"/>
  </si>
  <si>
    <t>●確定</t>
    <rPh sb="1" eb="3">
      <t>カクテイ</t>
    </rPh>
    <phoneticPr fontId="5"/>
  </si>
  <si>
    <t>　下記地区について、平戸市補助金等交付規則第13条に基づき別紙のとおり実績報告書が提出されたので、書類の審査及び現地検査を実施した結果、竣工と認められました。よって、同規則第14条の規程により補助金額を確定し、別紙のとおり申請者に通知してよいか伺います。　</t>
    <phoneticPr fontId="5"/>
  </si>
  <si>
    <t>●変更</t>
    <rPh sb="1" eb="3">
      <t>ヘンコウ</t>
    </rPh>
    <phoneticPr fontId="5"/>
  </si>
  <si>
    <t>　下記地区について平戸市農業農村整備事業補助金交付申請書が提出され、平戸市補助金等交付規則(平成17年平戸市規則第43号)第５条の規程に基づき審査を行った結果、適正と認められますので、交付を決定し同規則第７条の規程により別紙のとおり通知してよいか伺います。</t>
    <phoneticPr fontId="5"/>
  </si>
  <si>
    <t>　下記地区について平戸市農業農村整備事業補助金交付申請書(変更)が提出され、平戸市補助金等交付規則(平成17年平戸市規則第43号)第５条の規程に基づき審査を行った結果、適正と認められますので、交付額の変更を決定し同規則第７条の規程により別紙のとおり通知してよいか伺います。</t>
    <rPh sb="33" eb="35">
      <t>テイシュツ</t>
    </rPh>
    <phoneticPr fontId="5"/>
  </si>
  <si>
    <t>（変更）</t>
    <rPh sb="1" eb="3">
      <t>ヘンコウ</t>
    </rPh>
    <phoneticPr fontId="5"/>
  </si>
  <si>
    <t>変更理由：　</t>
    <rPh sb="0" eb="4">
      <t>ヘンコウリユウ</t>
    </rPh>
    <phoneticPr fontId="5"/>
  </si>
  <si>
    <t>連絡先</t>
    <rPh sb="0" eb="3">
      <t>レンラクサキ</t>
    </rPh>
    <phoneticPr fontId="5"/>
  </si>
  <si>
    <t>　作業がスムーズに進み、重機借り上げ期間が事業申請時より短くなったため借り上げ料が安くなった。</t>
    <phoneticPr fontId="5"/>
  </si>
  <si>
    <t>材料寸法ともに適切であり竣工と認める。</t>
    <phoneticPr fontId="5"/>
  </si>
  <si>
    <t>【データシート】</t>
    <phoneticPr fontId="5"/>
  </si>
  <si>
    <t>事業選定通知書</t>
    <rPh sb="0" eb="7">
      <t>ジギョウセンテイツウチショ</t>
    </rPh>
    <phoneticPr fontId="5"/>
  </si>
  <si>
    <t>補助金交付申請書</t>
    <rPh sb="0" eb="8">
      <t>ホジョキンコウフシンセイショ</t>
    </rPh>
    <phoneticPr fontId="5"/>
  </si>
  <si>
    <t>事業計画書</t>
    <rPh sb="0" eb="5">
      <t>ジギョウケイカクショ</t>
    </rPh>
    <phoneticPr fontId="5"/>
  </si>
  <si>
    <t>収支予算書</t>
    <rPh sb="0" eb="5">
      <t>シュウシヨサンショ</t>
    </rPh>
    <phoneticPr fontId="5"/>
  </si>
  <si>
    <t>交付決定通知書</t>
    <rPh sb="0" eb="7">
      <t>コウフケッテイツウチショ</t>
    </rPh>
    <phoneticPr fontId="5"/>
  </si>
  <si>
    <t>指示書</t>
    <rPh sb="0" eb="3">
      <t>シジショ</t>
    </rPh>
    <phoneticPr fontId="5"/>
  </si>
  <si>
    <t>(変更)補助金交付申請書</t>
    <rPh sb="1" eb="3">
      <t>ヘンコウ</t>
    </rPh>
    <rPh sb="4" eb="12">
      <t>ホジョキンコウフシンセイショ</t>
    </rPh>
    <phoneticPr fontId="5"/>
  </si>
  <si>
    <t>(変更)事業計画書</t>
    <rPh sb="4" eb="9">
      <t>ジギョウケイカクショ</t>
    </rPh>
    <phoneticPr fontId="5"/>
  </si>
  <si>
    <t>(変更)収支予算書</t>
    <rPh sb="4" eb="9">
      <t>シュウシヨサンショ</t>
    </rPh>
    <phoneticPr fontId="5"/>
  </si>
  <si>
    <t>(変更)交付決定通知書</t>
    <phoneticPr fontId="5"/>
  </si>
  <si>
    <t>(変更)理由書</t>
    <rPh sb="1" eb="3">
      <t>ヘンコウ</t>
    </rPh>
    <rPh sb="4" eb="7">
      <t>リユウショ</t>
    </rPh>
    <phoneticPr fontId="5"/>
  </si>
  <si>
    <t>実績報告書</t>
    <rPh sb="0" eb="5">
      <t>ジッセキホウコクショ</t>
    </rPh>
    <phoneticPr fontId="5"/>
  </si>
  <si>
    <t>実績書</t>
    <rPh sb="0" eb="3">
      <t>ジッセキショ</t>
    </rPh>
    <phoneticPr fontId="5"/>
  </si>
  <si>
    <t>収支清算書</t>
    <rPh sb="0" eb="2">
      <t>シュウシ</t>
    </rPh>
    <rPh sb="2" eb="5">
      <t>セイサンショ</t>
    </rPh>
    <phoneticPr fontId="5"/>
  </si>
  <si>
    <t>検査調書</t>
    <rPh sb="0" eb="4">
      <t>ケンサチョウショ</t>
    </rPh>
    <phoneticPr fontId="5"/>
  </si>
  <si>
    <t>検査写真</t>
    <rPh sb="0" eb="4">
      <t>ケンサシャシン</t>
    </rPh>
    <phoneticPr fontId="5"/>
  </si>
  <si>
    <t>完了確認書</t>
    <rPh sb="0" eb="5">
      <t>カンリョウカクニンショ</t>
    </rPh>
    <phoneticPr fontId="5"/>
  </si>
  <si>
    <t>確定通知</t>
    <rPh sb="0" eb="4">
      <t>カクテイツウチ</t>
    </rPh>
    <phoneticPr fontId="5"/>
  </si>
  <si>
    <t>比較積算書</t>
    <rPh sb="0" eb="2">
      <t>ヒカク</t>
    </rPh>
    <rPh sb="2" eb="5">
      <t>セキサンショ</t>
    </rPh>
    <phoneticPr fontId="5"/>
  </si>
  <si>
    <t>[該当がある場合のみ]</t>
    <rPh sb="1" eb="3">
      <t>ガイトウ</t>
    </rPh>
    <rPh sb="6" eb="8">
      <t>バアイ</t>
    </rPh>
    <phoneticPr fontId="5"/>
  </si>
  <si>
    <t>[その他特記事項]</t>
    <rPh sb="3" eb="4">
      <t>タ</t>
    </rPh>
    <rPh sb="4" eb="8">
      <t>トッキジコウ</t>
    </rPh>
    <phoneticPr fontId="5"/>
  </si>
  <si>
    <t>□</t>
    <phoneticPr fontId="5"/>
  </si>
  <si>
    <t>申請者</t>
    <rPh sb="0" eb="3">
      <t>シンセイシャ</t>
    </rPh>
    <phoneticPr fontId="5"/>
  </si>
  <si>
    <t>農林整備課</t>
    <rPh sb="0" eb="5">
      <t>ノウリンセイビカ</t>
    </rPh>
    <phoneticPr fontId="5"/>
  </si>
  <si>
    <t>事業年度分完了</t>
    <rPh sb="0" eb="4">
      <t>ジギョウネンド</t>
    </rPh>
    <rPh sb="4" eb="5">
      <t>ブン</t>
    </rPh>
    <rPh sb="5" eb="7">
      <t>カンリョウ</t>
    </rPh>
    <phoneticPr fontId="5"/>
  </si>
  <si>
    <t>■関係書類チェックリスト■</t>
    <rPh sb="1" eb="5">
      <t>カンケイショルイ</t>
    </rPh>
    <phoneticPr fontId="5"/>
  </si>
  <si>
    <t>栗石</t>
  </si>
  <si>
    <t>砂</t>
  </si>
  <si>
    <t>山砂利</t>
  </si>
  <si>
    <t>㎥</t>
    <phoneticPr fontId="5"/>
  </si>
  <si>
    <t>台</t>
    <rPh sb="0" eb="1">
      <t>ダイ</t>
    </rPh>
    <phoneticPr fontId="5"/>
  </si>
  <si>
    <t>－</t>
    <phoneticPr fontId="5"/>
  </si>
  <si>
    <t>①生コン</t>
    <rPh sb="1" eb="2">
      <t>ナマ</t>
    </rPh>
    <phoneticPr fontId="5"/>
  </si>
  <si>
    <t>資材</t>
    <rPh sb="0" eb="2">
      <t>シザイ</t>
    </rPh>
    <phoneticPr fontId="5"/>
  </si>
  <si>
    <t>必要量</t>
    <rPh sb="0" eb="3">
      <t>ヒツヨウリョウ</t>
    </rPh>
    <phoneticPr fontId="5"/>
  </si>
  <si>
    <t>【地区名】</t>
    <rPh sb="1" eb="4">
      <t>チクメイ</t>
    </rPh>
    <phoneticPr fontId="5"/>
  </si>
  <si>
    <t>②小型車台数</t>
    <rPh sb="1" eb="4">
      <t>コガタシャ</t>
    </rPh>
    <rPh sb="4" eb="6">
      <t>ダイスウ</t>
    </rPh>
    <phoneticPr fontId="5"/>
  </si>
  <si>
    <t>≒</t>
    <phoneticPr fontId="5"/>
  </si>
  <si>
    <t>必要資材積算表</t>
    <rPh sb="0" eb="2">
      <t>ヒツヨウ</t>
    </rPh>
    <rPh sb="2" eb="4">
      <t>シザイ</t>
    </rPh>
    <rPh sb="4" eb="6">
      <t>セキサン</t>
    </rPh>
    <rPh sb="6" eb="7">
      <t>ヒョウ</t>
    </rPh>
    <phoneticPr fontId="5"/>
  </si>
  <si>
    <t>※この表を生コン会社に渡して、材料を注文してください。</t>
    <rPh sb="3" eb="4">
      <t>ヒョウ</t>
    </rPh>
    <rPh sb="5" eb="6">
      <t>ナマ</t>
    </rPh>
    <rPh sb="8" eb="10">
      <t>カイシャ</t>
    </rPh>
    <rPh sb="11" eb="12">
      <t>ワタ</t>
    </rPh>
    <rPh sb="15" eb="17">
      <t>ザイリョウ</t>
    </rPh>
    <rPh sb="18" eb="20">
      <t>チュウモン</t>
    </rPh>
    <phoneticPr fontId="5"/>
  </si>
  <si>
    <t>作成：平戸市　農林整備課</t>
    <rPh sb="0" eb="2">
      <t>サクセイ</t>
    </rPh>
    <rPh sb="3" eb="6">
      <t>ヒラドシ</t>
    </rPh>
    <rPh sb="7" eb="12">
      <t>ノウリンセイビカ</t>
    </rPh>
    <phoneticPr fontId="5"/>
  </si>
  <si>
    <t>印刷選択</t>
    <rPh sb="0" eb="2">
      <t>インサツ</t>
    </rPh>
    <rPh sb="2" eb="4">
      <t>センタク</t>
    </rPh>
    <phoneticPr fontId="5"/>
  </si>
  <si>
    <t>[ 注意事項 ]</t>
    <rPh sb="2" eb="6">
      <t>チュウイジコウ</t>
    </rPh>
    <phoneticPr fontId="5"/>
  </si>
  <si>
    <t>平戸市　農林整備課長</t>
    <rPh sb="0" eb="3">
      <t>ヒラドシ</t>
    </rPh>
    <rPh sb="4" eb="10">
      <t>ノウリンセイビカチョウ</t>
    </rPh>
    <phoneticPr fontId="5"/>
  </si>
  <si>
    <t>事務連絡</t>
    <rPh sb="0" eb="4">
      <t>ジムレンラク</t>
    </rPh>
    <phoneticPr fontId="5"/>
  </si>
  <si>
    <t>（公印省略）</t>
    <rPh sb="1" eb="5">
      <t>コウインショウリャク</t>
    </rPh>
    <phoneticPr fontId="5"/>
  </si>
  <si>
    <t>記</t>
    <rPh sb="0" eb="1">
      <t>キ</t>
    </rPh>
    <phoneticPr fontId="5"/>
  </si>
  <si>
    <t>確認日</t>
    <rPh sb="0" eb="2">
      <t>カクニン</t>
    </rPh>
    <rPh sb="2" eb="3">
      <t>ヒ</t>
    </rPh>
    <phoneticPr fontId="5"/>
  </si>
  <si>
    <t>0</t>
    <phoneticPr fontId="5"/>
  </si>
  <si>
    <t>工事の完了を確認し竣工と認める。</t>
    <rPh sb="0" eb="2">
      <t>コウジ</t>
    </rPh>
    <rPh sb="3" eb="5">
      <t>カンリョウ</t>
    </rPh>
    <rPh sb="6" eb="8">
      <t>カクニン</t>
    </rPh>
    <rPh sb="9" eb="11">
      <t>シュンコウ</t>
    </rPh>
    <rPh sb="12" eb="13">
      <t>ミト</t>
    </rPh>
    <phoneticPr fontId="9"/>
  </si>
  <si>
    <t>●事業採択申請書</t>
    <rPh sb="1" eb="5">
      <t>ジギョウサイタク</t>
    </rPh>
    <rPh sb="5" eb="8">
      <t>シンセイショ</t>
    </rPh>
    <phoneticPr fontId="5"/>
  </si>
  <si>
    <t>●同意確認書</t>
    <rPh sb="1" eb="6">
      <t>ドウイカクニンショ</t>
    </rPh>
    <phoneticPr fontId="5"/>
  </si>
  <si>
    <t>●位置図</t>
    <rPh sb="1" eb="4">
      <t>イチズ</t>
    </rPh>
    <phoneticPr fontId="5"/>
  </si>
  <si>
    <t>●写真</t>
    <rPh sb="1" eb="3">
      <t>シャシン</t>
    </rPh>
    <phoneticPr fontId="5"/>
  </si>
  <si>
    <t>●業者見積書・図面</t>
    <rPh sb="1" eb="3">
      <t>ギョウシャ</t>
    </rPh>
    <rPh sb="3" eb="6">
      <t>ミツモリショ</t>
    </rPh>
    <rPh sb="7" eb="9">
      <t>ズメン</t>
    </rPh>
    <phoneticPr fontId="5"/>
  </si>
  <si>
    <t>●施工写真</t>
    <rPh sb="1" eb="5">
      <t>セコウシャシン</t>
    </rPh>
    <phoneticPr fontId="5"/>
  </si>
  <si>
    <t>●生コン等の納品書</t>
    <rPh sb="1" eb="2">
      <t>ナマ</t>
    </rPh>
    <rPh sb="4" eb="5">
      <t>トウ</t>
    </rPh>
    <rPh sb="6" eb="9">
      <t>ノウヒンショ</t>
    </rPh>
    <phoneticPr fontId="5"/>
  </si>
  <si>
    <t>●払い請求書or領収書</t>
    <rPh sb="1" eb="2">
      <t>バラ</t>
    </rPh>
    <rPh sb="3" eb="6">
      <t>セイキュウショ</t>
    </rPh>
    <rPh sb="8" eb="11">
      <t>リョウシュウショ</t>
    </rPh>
    <phoneticPr fontId="5"/>
  </si>
  <si>
    <t>※以下「●」は申請者が準備して提出するもの</t>
    <rPh sb="1" eb="3">
      <t>イカ</t>
    </rPh>
    <rPh sb="7" eb="10">
      <t>シンセイシャ</t>
    </rPh>
    <rPh sb="11" eb="13">
      <t>ジュンビ</t>
    </rPh>
    <rPh sb="15" eb="17">
      <t>テイシュツ</t>
    </rPh>
    <phoneticPr fontId="5"/>
  </si>
  <si>
    <t>　継続施工地区</t>
    <phoneticPr fontId="5"/>
  </si>
  <si>
    <t>〇法定外公共物許可書</t>
    <rPh sb="1" eb="4">
      <t>ホウテイガイ</t>
    </rPh>
    <rPh sb="4" eb="7">
      <t>コウキョウブツ</t>
    </rPh>
    <rPh sb="7" eb="9">
      <t>キョカ</t>
    </rPh>
    <rPh sb="9" eb="10">
      <t>ショ</t>
    </rPh>
    <phoneticPr fontId="5"/>
  </si>
  <si>
    <t>〇河川使用許可書</t>
    <rPh sb="1" eb="3">
      <t>カセン</t>
    </rPh>
    <rPh sb="3" eb="7">
      <t>シヨウキョカ</t>
    </rPh>
    <rPh sb="7" eb="8">
      <t>ショ</t>
    </rPh>
    <phoneticPr fontId="5"/>
  </si>
  <si>
    <t>●補助金請求書（代表者口座）</t>
    <rPh sb="1" eb="4">
      <t>ホジョキン</t>
    </rPh>
    <rPh sb="4" eb="7">
      <t>セイキュウショ</t>
    </rPh>
    <rPh sb="8" eb="11">
      <t>ダイヒョウシャ</t>
    </rPh>
    <rPh sb="11" eb="13">
      <t>コウザ</t>
    </rPh>
    <phoneticPr fontId="5"/>
  </si>
  <si>
    <t>　舗装現場の路盤整形のため、バックホウ（バケット容量0.09m3）と２ｔダンプのリースが必要となったため。</t>
    <phoneticPr fontId="5"/>
  </si>
  <si>
    <t>　舗装現場の路盤整形のため、バックホウ（バケット容量0.09m3）と２ｔダンプのリースが必要だが、業者に確認したところ機材に空きが無く手配が出来ないため、１０月３１日までの工期延長が必要となったことによるもの。</t>
    <rPh sb="1" eb="5">
      <t>ホソウゲンバ</t>
    </rPh>
    <rPh sb="6" eb="8">
      <t>ロバン</t>
    </rPh>
    <rPh sb="8" eb="10">
      <t>セイケイ</t>
    </rPh>
    <rPh sb="44" eb="46">
      <t>ヒツヨウ</t>
    </rPh>
    <rPh sb="49" eb="51">
      <t>ギョウシャ</t>
    </rPh>
    <rPh sb="52" eb="54">
      <t>カクニン</t>
    </rPh>
    <rPh sb="59" eb="61">
      <t>キザイ</t>
    </rPh>
    <rPh sb="62" eb="63">
      <t>ア</t>
    </rPh>
    <rPh sb="65" eb="66">
      <t>ナ</t>
    </rPh>
    <rPh sb="67" eb="69">
      <t>テハイ</t>
    </rPh>
    <rPh sb="70" eb="72">
      <t>デキ</t>
    </rPh>
    <rPh sb="79" eb="80">
      <t>ガツ</t>
    </rPh>
    <rPh sb="82" eb="83">
      <t>ニチ</t>
    </rPh>
    <rPh sb="86" eb="90">
      <t>コウキエンチョウ</t>
    </rPh>
    <rPh sb="91" eb="93">
      <t>ヒツヨウ</t>
    </rPh>
    <phoneticPr fontId="5"/>
  </si>
  <si>
    <t>　舗装現場の路盤整形のため、バックホウ（バケット容量0.09m3）と２ｔダンプのリースが必要だが、業者に確認したところ機材に空きが無く手配が出来ないため、１０月３１日までの工期延長が必要となったことによるもの。</t>
    <phoneticPr fontId="5"/>
  </si>
  <si>
    <t>予定工期</t>
    <rPh sb="0" eb="2">
      <t>ヨテイ</t>
    </rPh>
    <rPh sb="2" eb="4">
      <t>コウキ</t>
    </rPh>
    <phoneticPr fontId="5"/>
  </si>
  <si>
    <t>変更申請書①</t>
    <rPh sb="2" eb="5">
      <t>シンセイショ</t>
    </rPh>
    <phoneticPr fontId="5"/>
  </si>
  <si>
    <t>文書番号</t>
    <rPh sb="0" eb="2">
      <t>ブンショ</t>
    </rPh>
    <rPh sb="2" eb="4">
      <t>バンゴウ</t>
    </rPh>
    <phoneticPr fontId="5"/>
  </si>
  <si>
    <t>変更工期</t>
    <rPh sb="0" eb="4">
      <t>ヘンコウコウキ</t>
    </rPh>
    <phoneticPr fontId="5"/>
  </si>
  <si>
    <t>完成確認写真</t>
    <rPh sb="0" eb="4">
      <t>カンセイカクニン</t>
    </rPh>
    <rPh sb="4" eb="6">
      <t>シャシン</t>
    </rPh>
    <phoneticPr fontId="5"/>
  </si>
  <si>
    <t>農林整備課竣工確認</t>
    <phoneticPr fontId="5"/>
  </si>
  <si>
    <t>担当</t>
    <rPh sb="0" eb="2">
      <t>タントウ</t>
    </rPh>
    <phoneticPr fontId="5"/>
  </si>
  <si>
    <t>課長</t>
    <rPh sb="0" eb="2">
      <t>カチョウ</t>
    </rPh>
    <phoneticPr fontId="5"/>
  </si>
  <si>
    <t>班長</t>
    <rPh sb="0" eb="2">
      <t>ハンチョウ</t>
    </rPh>
    <phoneticPr fontId="5"/>
  </si>
  <si>
    <t>　申請のあった「平戸市農業農村整備事業補助金」の現地確認を完了したので補助金請求書の様式をお送りします。
「払込先」をご記入、及び「押印」の上、農林整備課まで提出をお願いします。
　（支所・出張所経由でもokです。）</t>
    <rPh sb="24" eb="28">
      <t>ゲンチカクニン</t>
    </rPh>
    <rPh sb="29" eb="31">
      <t>カンリョウ</t>
    </rPh>
    <phoneticPr fontId="5"/>
  </si>
  <si>
    <t>代表者住所</t>
    <rPh sb="0" eb="3">
      <t>ダイヒョウシャ</t>
    </rPh>
    <rPh sb="3" eb="5">
      <t>ジュウショ</t>
    </rPh>
    <phoneticPr fontId="5"/>
  </si>
  <si>
    <t>変更決定日①</t>
    <rPh sb="0" eb="2">
      <t>ヘンコウ</t>
    </rPh>
    <rPh sb="2" eb="4">
      <t>ケッテイ</t>
    </rPh>
    <rPh sb="4" eb="5">
      <t>ヒ</t>
    </rPh>
    <phoneticPr fontId="5"/>
  </si>
  <si>
    <t>変更申請書②</t>
    <rPh sb="0" eb="2">
      <t>ヘンコウ</t>
    </rPh>
    <rPh sb="2" eb="5">
      <t>シンセイショ</t>
    </rPh>
    <phoneticPr fontId="5"/>
  </si>
  <si>
    <t>変更決定日②</t>
    <rPh sb="0" eb="2">
      <t>ヘンコウ</t>
    </rPh>
    <rPh sb="2" eb="4">
      <t>ケッテイ</t>
    </rPh>
    <rPh sb="4" eb="5">
      <t>ヒ</t>
    </rPh>
    <phoneticPr fontId="5"/>
  </si>
  <si>
    <t>※　業者の請求書や領収書の宛名は、平戸市ではなく「施工した地区の代表者名」になります。</t>
    <rPh sb="2" eb="4">
      <t>ギョウシャ</t>
    </rPh>
    <rPh sb="13" eb="15">
      <t>アテナ</t>
    </rPh>
    <rPh sb="25" eb="27">
      <t>セコウ</t>
    </rPh>
    <rPh sb="29" eb="31">
      <t>チク</t>
    </rPh>
    <rPh sb="32" eb="35">
      <t>ダイヒョウシャ</t>
    </rPh>
    <rPh sb="35" eb="36">
      <t>メイ</t>
    </rPh>
    <phoneticPr fontId="5"/>
  </si>
  <si>
    <t>【補助金交付申請書（変更）①】</t>
    <phoneticPr fontId="5"/>
  </si>
  <si>
    <t>【補助金(変更）①交付決定通知書】</t>
    <phoneticPr fontId="5"/>
  </si>
  <si>
    <t>様式4(交付申請)</t>
    <phoneticPr fontId="5"/>
  </si>
  <si>
    <t>様式5(交付申請)</t>
  </si>
  <si>
    <t>Co計算表</t>
  </si>
  <si>
    <t>様式5(計画変更）①</t>
  </si>
  <si>
    <t>変更理由書</t>
  </si>
  <si>
    <t>様式5(計画変更）②</t>
  </si>
  <si>
    <t xml:space="preserve">様式5(実績) </t>
  </si>
  <si>
    <t>地元写真 (台紙)</t>
  </si>
  <si>
    <t>検査写真表紙</t>
    <phoneticPr fontId="5"/>
  </si>
  <si>
    <t>検査写真台紙</t>
  </si>
  <si>
    <t>規則-確定通知 (変更)</t>
    <phoneticPr fontId="5"/>
  </si>
  <si>
    <t>指示書</t>
    <phoneticPr fontId="5"/>
  </si>
  <si>
    <t>様式4(計画変更）①</t>
    <phoneticPr fontId="5"/>
  </si>
  <si>
    <t>様式4(計画変更）②</t>
    <phoneticPr fontId="5"/>
  </si>
  <si>
    <t>様式4(実績)</t>
    <phoneticPr fontId="5"/>
  </si>
  <si>
    <t>【補助金交付申請書（変更）②】 (工期)</t>
    <phoneticPr fontId="5"/>
  </si>
  <si>
    <t>【補助金(変更）②（工期）交付決定通知書】</t>
    <rPh sb="9" eb="11">
      <t>コウキ</t>
    </rPh>
    <phoneticPr fontId="5"/>
  </si>
  <si>
    <r>
      <t xml:space="preserve">地域
</t>
    </r>
    <r>
      <rPr>
        <sz val="9"/>
        <color theme="1"/>
        <rFont val="ＭＳ Ｐゴシック"/>
        <family val="3"/>
        <charset val="128"/>
        <scheme val="minor"/>
      </rPr>
      <t>(手入力)</t>
    </r>
    <rPh sb="0" eb="2">
      <t>チイキ</t>
    </rPh>
    <rPh sb="4" eb="7">
      <t>テニュウリョク</t>
    </rPh>
    <phoneticPr fontId="5"/>
  </si>
  <si>
    <t>採択申請</t>
    <rPh sb="0" eb="2">
      <t>サイタク</t>
    </rPh>
    <rPh sb="2" eb="4">
      <t>シンセイ</t>
    </rPh>
    <phoneticPr fontId="5"/>
  </si>
  <si>
    <t>※　行をコピーし、集計用データシートに「値のみ」貼り付け。</t>
    <rPh sb="2" eb="3">
      <t>ギョウ</t>
    </rPh>
    <rPh sb="9" eb="11">
      <t>シュウケイ</t>
    </rPh>
    <rPh sb="11" eb="12">
      <t>ヨウ</t>
    </rPh>
    <rPh sb="20" eb="21">
      <t>アタイ</t>
    </rPh>
    <rPh sb="24" eb="25">
      <t>ハ</t>
    </rPh>
    <rPh sb="26" eb="27">
      <t>ツ</t>
    </rPh>
    <phoneticPr fontId="5"/>
  </si>
  <si>
    <t>位置図</t>
    <phoneticPr fontId="5"/>
  </si>
  <si>
    <t>※事業実施状況及び金銭出納状況について確認済です。</t>
    <rPh sb="1" eb="7">
      <t>ジギョウジッシジョウキョウ</t>
    </rPh>
    <rPh sb="7" eb="8">
      <t>オヨ</t>
    </rPh>
    <rPh sb="9" eb="15">
      <t>キンセンスイトウジョウキョウ</t>
    </rPh>
    <rPh sb="19" eb="21">
      <t>カクニン</t>
    </rPh>
    <rPh sb="21" eb="22">
      <t>スミ</t>
    </rPh>
    <phoneticPr fontId="5"/>
  </si>
  <si>
    <t>確認者</t>
    <rPh sb="0" eb="3">
      <t>カクニンシャ</t>
    </rPh>
    <phoneticPr fontId="5"/>
  </si>
  <si>
    <t>農林整備課　農林整備班</t>
    <rPh sb="0" eb="5">
      <t>ノウリンセイビカ</t>
    </rPh>
    <rPh sb="6" eb="11">
      <t>ノウリンセイビハン</t>
    </rPh>
    <phoneticPr fontId="5"/>
  </si>
  <si>
    <t>職名：主任技師</t>
    <rPh sb="0" eb="2">
      <t>ショクメイ</t>
    </rPh>
    <rPh sb="3" eb="7">
      <t>シュニンギシ</t>
    </rPh>
    <phoneticPr fontId="5"/>
  </si>
  <si>
    <t>氏名：諸藤　秀法</t>
    <rPh sb="0" eb="2">
      <t>シメイ</t>
    </rPh>
    <rPh sb="3" eb="5">
      <t>モロフジ</t>
    </rPh>
    <rPh sb="6" eb="8">
      <t>ヒデホウ</t>
    </rPh>
    <phoneticPr fontId="5"/>
  </si>
  <si>
    <t>班員</t>
    <rPh sb="0" eb="2">
      <t>ハンイン</t>
    </rPh>
    <phoneticPr fontId="5"/>
  </si>
  <si>
    <t>総務班長</t>
    <rPh sb="0" eb="2">
      <t>ソウム</t>
    </rPh>
    <rPh sb="2" eb="4">
      <t>ハンチョウ</t>
    </rPh>
    <phoneticPr fontId="6"/>
  </si>
  <si>
    <t>変更交付②
（工期のみ）</t>
    <rPh sb="0" eb="4">
      <t>ヘンコウコウフ</t>
    </rPh>
    <rPh sb="7" eb="9">
      <t>コウキ</t>
    </rPh>
    <phoneticPr fontId="5"/>
  </si>
  <si>
    <t>３．その他必要な書類　（変更理由書）</t>
    <rPh sb="12" eb="17">
      <t>ヘンコウリユウショ</t>
    </rPh>
    <phoneticPr fontId="5"/>
  </si>
  <si>
    <t>　　　　 　　※　工期のみの変更。</t>
    <rPh sb="9" eb="11">
      <t>コウキ</t>
    </rPh>
    <rPh sb="14" eb="16">
      <t>ヘンコウ</t>
    </rPh>
    <phoneticPr fontId="5"/>
  </si>
  <si>
    <t>(工期)</t>
    <rPh sb="1" eb="3">
      <t>コウキ</t>
    </rPh>
    <phoneticPr fontId="5"/>
  </si>
  <si>
    <t>　下記地区について平戸市農業農村整備事業補助金交付申請書(変更)が提出され、平戸市補助金等交付規則(平成17年平戸市規則第43号)第５条の規程に基づき審査を行った結果、適正と認められますので、工期の変更を決定し同規則第７条の規程により別紙のとおり通知してよいか伺います。</t>
    <rPh sb="33" eb="35">
      <t>テイシュツ</t>
    </rPh>
    <rPh sb="96" eb="98">
      <t>コウキ</t>
    </rPh>
    <phoneticPr fontId="5"/>
  </si>
  <si>
    <t>補助金等の受領に関する委任状</t>
  </si>
  <si>
    <t>令和　　年　　月　　日</t>
  </si>
  <si>
    <t>１．代理人</t>
  </si>
  <si>
    <t>２．振込先</t>
  </si>
  <si>
    <t>金融機関</t>
  </si>
  <si>
    <t>支店名</t>
  </si>
  <si>
    <t>預金区分</t>
  </si>
  <si>
    <t>口座番号</t>
  </si>
  <si>
    <t>口座名義人</t>
  </si>
  <si>
    <t>　私は、下記の者を代理人と定め、農業農村整備事業補助金の受領について委任します。</t>
    <phoneticPr fontId="5"/>
  </si>
  <si>
    <t>氏　名</t>
    <phoneticPr fontId="5"/>
  </si>
  <si>
    <t>ha</t>
    <phoneticPr fontId="5"/>
  </si>
  <si>
    <t>請負比較額</t>
    <rPh sb="0" eb="2">
      <t>ウケオイ</t>
    </rPh>
    <rPh sb="2" eb="4">
      <t>ヒカク</t>
    </rPh>
    <rPh sb="4" eb="5">
      <t>ガク</t>
    </rPh>
    <phoneticPr fontId="5"/>
  </si>
  <si>
    <t>※事業実施に際して、補助金交付決定額以上の補助はできません。申請者の負担となりますのでご注意ください。</t>
    <phoneticPr fontId="5"/>
  </si>
  <si>
    <t>※この通知は事業の選定通知であり、補助金の交付決定ではありません。事業の着手は補助金交付決定通知の後にお願いします。</t>
    <rPh sb="3" eb="5">
      <t>ツウチ</t>
    </rPh>
    <rPh sb="6" eb="8">
      <t>ジギョウ</t>
    </rPh>
    <rPh sb="9" eb="11">
      <t>センテイ</t>
    </rPh>
    <rPh sb="11" eb="13">
      <t>ツウチ</t>
    </rPh>
    <rPh sb="17" eb="20">
      <t>ホジョキン</t>
    </rPh>
    <rPh sb="21" eb="25">
      <t>コウフケッテイ</t>
    </rPh>
    <rPh sb="33" eb="35">
      <t>ジギョウ</t>
    </rPh>
    <rPh sb="36" eb="38">
      <t>チャクシュ</t>
    </rPh>
    <rPh sb="39" eb="46">
      <t>ホジョキンコウフケッテイ</t>
    </rPh>
    <rPh sb="46" eb="48">
      <t>ツウチ</t>
    </rPh>
    <rPh sb="49" eb="50">
      <t>ゴ</t>
    </rPh>
    <rPh sb="52" eb="53">
      <t>ネガ</t>
    </rPh>
    <phoneticPr fontId="5"/>
  </si>
  <si>
    <t>※やむを得ない事情により事業を中止・廃止する場合もその旨ご連絡ください。</t>
    <phoneticPr fontId="5"/>
  </si>
  <si>
    <t>　① 補助金請求書と同時に「業者からの請求書」のコピーを提出してください。</t>
    <rPh sb="3" eb="6">
      <t>ホジョキン</t>
    </rPh>
    <rPh sb="6" eb="9">
      <t>セイキュウショ</t>
    </rPh>
    <rPh sb="10" eb="12">
      <t>ドウジ</t>
    </rPh>
    <rPh sb="14" eb="16">
      <t>ギョウシャ</t>
    </rPh>
    <rPh sb="19" eb="22">
      <t>セイキュウショ</t>
    </rPh>
    <rPh sb="28" eb="30">
      <t>テイシュツ</t>
    </rPh>
    <phoneticPr fontId="5"/>
  </si>
  <si>
    <t>　※この事業は補助金の制度なので、平戸市役所が業者に直接支払うことはありません。</t>
    <rPh sb="4" eb="6">
      <t>ジギョウ</t>
    </rPh>
    <rPh sb="7" eb="10">
      <t>ホジョキン</t>
    </rPh>
    <rPh sb="11" eb="13">
      <t>セイド</t>
    </rPh>
    <rPh sb="17" eb="19">
      <t>ヒラド</t>
    </rPh>
    <rPh sb="19" eb="22">
      <t>シヤクショ</t>
    </rPh>
    <rPh sb="23" eb="25">
      <t>ギョウシャ</t>
    </rPh>
    <rPh sb="26" eb="28">
      <t>チョクセツ</t>
    </rPh>
    <rPh sb="28" eb="30">
      <t>シハラ</t>
    </rPh>
    <phoneticPr fontId="5"/>
  </si>
  <si>
    <t>　② 業者に支払いが完了した後に、「領収書」のコピーを１部、市役所に提出してください。</t>
    <rPh sb="3" eb="5">
      <t>ギョウシャ</t>
    </rPh>
    <rPh sb="6" eb="8">
      <t>シハラ</t>
    </rPh>
    <rPh sb="10" eb="12">
      <t>カンリョウ</t>
    </rPh>
    <rPh sb="14" eb="15">
      <t>ノチ</t>
    </rPh>
    <rPh sb="18" eb="21">
      <t>リョウシュウショ</t>
    </rPh>
    <rPh sb="28" eb="29">
      <t>ブ</t>
    </rPh>
    <rPh sb="30" eb="33">
      <t>シヤクショ</t>
    </rPh>
    <rPh sb="34" eb="36">
      <t>テイシュツ</t>
    </rPh>
    <phoneticPr fontId="5"/>
  </si>
  <si>
    <t>・直営施工で生コン使用の場合は「現場での生コン伝票」も提出してください。</t>
    <rPh sb="1" eb="3">
      <t>チョクエイ</t>
    </rPh>
    <rPh sb="3" eb="5">
      <t>セコウ</t>
    </rPh>
    <rPh sb="6" eb="7">
      <t>ナマ</t>
    </rPh>
    <rPh sb="9" eb="11">
      <t>シヨウ</t>
    </rPh>
    <rPh sb="12" eb="14">
      <t>バアイ</t>
    </rPh>
    <rPh sb="16" eb="18">
      <t>ゲンバ</t>
    </rPh>
    <rPh sb="20" eb="21">
      <t>ナマ</t>
    </rPh>
    <rPh sb="23" eb="25">
      <t>デンヒョウ</t>
    </rPh>
    <rPh sb="27" eb="29">
      <t>テイシュツ</t>
    </rPh>
    <phoneticPr fontId="5"/>
  </si>
  <si>
    <t>補助金の振込み口座が異なる場合にご使用ください。</t>
  </si>
  <si>
    <t>・振込口座が地区代表者名と異なる場合は、同封の「補助金等の受領に関する委任状」も併せて提出してください。</t>
    <rPh sb="1" eb="3">
      <t>フリコミ</t>
    </rPh>
    <rPh sb="3" eb="5">
      <t>コウザ</t>
    </rPh>
    <rPh sb="6" eb="8">
      <t>チク</t>
    </rPh>
    <rPh sb="8" eb="11">
      <t>ダイヒョウシャ</t>
    </rPh>
    <rPh sb="11" eb="12">
      <t>メイ</t>
    </rPh>
    <rPh sb="13" eb="14">
      <t>コト</t>
    </rPh>
    <rPh sb="16" eb="18">
      <t>バアイ</t>
    </rPh>
    <rPh sb="20" eb="22">
      <t>ドウフウ</t>
    </rPh>
    <rPh sb="24" eb="28">
      <t>ホジョキントウ</t>
    </rPh>
    <rPh sb="29" eb="31">
      <t>ジュリョウ</t>
    </rPh>
    <rPh sb="32" eb="33">
      <t>カン</t>
    </rPh>
    <rPh sb="35" eb="38">
      <t>イニンジョウ</t>
    </rPh>
    <rPh sb="40" eb="41">
      <t>アワ</t>
    </rPh>
    <rPh sb="43" eb="45">
      <t>テイシュツ</t>
    </rPh>
    <phoneticPr fontId="5"/>
  </si>
  <si>
    <r>
      <rPr>
        <sz val="11"/>
        <color theme="1"/>
        <rFont val="ＭＳ Ｐ明朝"/>
        <family val="1"/>
        <charset val="128"/>
      </rPr>
      <t>※この様式は、</t>
    </r>
    <r>
      <rPr>
        <sz val="11"/>
        <color theme="1"/>
        <rFont val="ＭＳ Ｐゴシック"/>
        <family val="3"/>
        <charset val="128"/>
      </rPr>
      <t>「補助金申請者名」</t>
    </r>
    <r>
      <rPr>
        <sz val="11"/>
        <color theme="1"/>
        <rFont val="ＭＳ Ｐ明朝"/>
        <family val="1"/>
        <charset val="128"/>
      </rPr>
      <t>と</t>
    </r>
    <r>
      <rPr>
        <sz val="11"/>
        <color theme="1"/>
        <rFont val="ＭＳ Ｐゴシック"/>
        <family val="3"/>
        <charset val="128"/>
      </rPr>
      <t>「補助金の入金口座名義人」</t>
    </r>
    <r>
      <rPr>
        <sz val="11"/>
        <color theme="1"/>
        <rFont val="ＭＳ Ｐ明朝"/>
        <family val="1"/>
        <charset val="128"/>
      </rPr>
      <t>が異なる場合に必要となります。</t>
    </r>
    <rPh sb="3" eb="5">
      <t>ヨウシキ</t>
    </rPh>
    <rPh sb="8" eb="11">
      <t>ホジョキン</t>
    </rPh>
    <rPh sb="11" eb="14">
      <t>シンセイシャ</t>
    </rPh>
    <rPh sb="14" eb="15">
      <t>メイ</t>
    </rPh>
    <rPh sb="18" eb="21">
      <t>ホジョキン</t>
    </rPh>
    <rPh sb="22" eb="26">
      <t>ニュウキンコウザ</t>
    </rPh>
    <rPh sb="26" eb="28">
      <t>メイギ</t>
    </rPh>
    <rPh sb="28" eb="29">
      <t>ニン</t>
    </rPh>
    <rPh sb="31" eb="32">
      <t>コト</t>
    </rPh>
    <rPh sb="34" eb="36">
      <t>バアイ</t>
    </rPh>
    <rPh sb="37" eb="39">
      <t>ヒツヨウ</t>
    </rPh>
    <phoneticPr fontId="5"/>
  </si>
  <si>
    <t>住　所</t>
    <phoneticPr fontId="5"/>
  </si>
  <si>
    <t>⑤砂（調整用）</t>
    <rPh sb="1" eb="2">
      <t>スナ</t>
    </rPh>
    <rPh sb="3" eb="6">
      <t>チョウセイヨウ</t>
    </rPh>
    <phoneticPr fontId="5"/>
  </si>
  <si>
    <t>④栗石</t>
    <rPh sb="1" eb="3">
      <t>クリイシ</t>
    </rPh>
    <phoneticPr fontId="5"/>
  </si>
  <si>
    <t>小計</t>
    <rPh sb="0" eb="2">
      <t>ショウケイ</t>
    </rPh>
    <phoneticPr fontId="71"/>
  </si>
  <si>
    <t>切込砕石0-40</t>
    <phoneticPr fontId="71"/>
  </si>
  <si>
    <t>砂</t>
    <phoneticPr fontId="71"/>
  </si>
  <si>
    <t>③再生ｸﾗｯｼｬｰﾗﾝ（調整用）</t>
    <rPh sb="1" eb="3">
      <t>サイセイ</t>
    </rPh>
    <rPh sb="12" eb="14">
      <t>チョウセイ</t>
    </rPh>
    <rPh sb="14" eb="15">
      <t>ヨウ</t>
    </rPh>
    <phoneticPr fontId="5"/>
  </si>
  <si>
    <t>栗石</t>
    <phoneticPr fontId="71"/>
  </si>
  <si>
    <t>再生ｸﾗｯｼｬｰﾗﾝ</t>
    <phoneticPr fontId="71"/>
  </si>
  <si>
    <t>(普通ｺﾝｸﾘｰﾄ) 2.3t/m3前後　→　2t車積載　約0.8㎥</t>
    <rPh sb="25" eb="26">
      <t>シャ</t>
    </rPh>
    <rPh sb="26" eb="28">
      <t>セキサイ</t>
    </rPh>
    <rPh sb="29" eb="30">
      <t>ヤク</t>
    </rPh>
    <phoneticPr fontId="5"/>
  </si>
  <si>
    <t>拘束待機割増　(度島地区のみ)</t>
    <phoneticPr fontId="71"/>
  </si>
  <si>
    <t>生コン 少量割増　※2t車指定</t>
    <phoneticPr fontId="71"/>
  </si>
  <si>
    <t>生コン 小型車割増</t>
    <phoneticPr fontId="71"/>
  </si>
  <si>
    <t>生コン 18-8-20（BB)色粉(黒)3%配合</t>
    <phoneticPr fontId="71"/>
  </si>
  <si>
    <t>生コン 18-8-20（BB)</t>
    <phoneticPr fontId="71"/>
  </si>
  <si>
    <t>生コン 18-8-40（BB)色粉(黒)3%配合</t>
    <phoneticPr fontId="71"/>
  </si>
  <si>
    <t>生コン 18-8-40（BB)</t>
    <rPh sb="0" eb="1">
      <t>ナマ</t>
    </rPh>
    <phoneticPr fontId="71"/>
  </si>
  <si>
    <t>地区コード</t>
    <rPh sb="0" eb="2">
      <t>チク</t>
    </rPh>
    <phoneticPr fontId="71"/>
  </si>
  <si>
    <t>【景観地区】</t>
    <phoneticPr fontId="71"/>
  </si>
  <si>
    <t>再生
ｸﾗｯｼｬｰﾗﾝ</t>
    <phoneticPr fontId="71"/>
  </si>
  <si>
    <t>切込砕石
0-40</t>
    <phoneticPr fontId="71"/>
  </si>
  <si>
    <t>拘束待機割増
　(度島地区のみ)</t>
    <phoneticPr fontId="71"/>
  </si>
  <si>
    <t>生コン 少量割増
　※2t車指定</t>
    <phoneticPr fontId="71"/>
  </si>
  <si>
    <t>生コン 
小型車割増</t>
    <phoneticPr fontId="71"/>
  </si>
  <si>
    <t>生コン 18-8-20（BB)
色粉(黒)3%配合</t>
    <phoneticPr fontId="71"/>
  </si>
  <si>
    <t>生コン 
18-8-20（BB)</t>
    <phoneticPr fontId="71"/>
  </si>
  <si>
    <t>生コン 18-8-40（BB)
色粉(黒)3%配合</t>
    <phoneticPr fontId="71"/>
  </si>
  <si>
    <t>生コン 
18-8-40（BB)</t>
    <rPh sb="0" eb="1">
      <t>ナマ</t>
    </rPh>
    <phoneticPr fontId="71"/>
  </si>
  <si>
    <t>Test地区</t>
    <rPh sb="4" eb="6">
      <t>チク</t>
    </rPh>
    <phoneticPr fontId="5"/>
  </si>
  <si>
    <t>交付決定日
(変更交付決定日)</t>
    <rPh sb="0" eb="2">
      <t>コウフ</t>
    </rPh>
    <rPh sb="2" eb="5">
      <t>ケッテイビ</t>
    </rPh>
    <rPh sb="7" eb="9">
      <t>ヘンコウ</t>
    </rPh>
    <rPh sb="9" eb="14">
      <t>コウフケッテイビ</t>
    </rPh>
    <phoneticPr fontId="6"/>
  </si>
  <si>
    <t>参事</t>
    <rPh sb="0" eb="2">
      <t>サンジ</t>
    </rPh>
    <phoneticPr fontId="9"/>
  </si>
  <si>
    <t>平戸北部</t>
    <rPh sb="2" eb="4">
      <t>ホクブ</t>
    </rPh>
    <phoneticPr fontId="5"/>
  </si>
  <si>
    <t>平戸中部</t>
    <rPh sb="0" eb="2">
      <t>ヒラド</t>
    </rPh>
    <rPh sb="2" eb="4">
      <t>チュウブ</t>
    </rPh>
    <phoneticPr fontId="5"/>
  </si>
  <si>
    <t>平戸南部</t>
    <rPh sb="0" eb="4">
      <t>ヒラドナンブ</t>
    </rPh>
    <phoneticPr fontId="5"/>
  </si>
  <si>
    <t>田平</t>
    <rPh sb="0" eb="2">
      <t>タビラ</t>
    </rPh>
    <phoneticPr fontId="71"/>
  </si>
  <si>
    <t>田平</t>
    <rPh sb="0" eb="2">
      <t>タビラ</t>
    </rPh>
    <phoneticPr fontId="5"/>
  </si>
  <si>
    <t>0～40</t>
    <phoneticPr fontId="5"/>
  </si>
  <si>
    <t xml:space="preserve"> </t>
    <phoneticPr fontId="5"/>
  </si>
  <si>
    <t>実施方法：　請負（補助対象事業費の70%かつ、上限 2,000千円×0.7＝1,400千円）</t>
    <phoneticPr fontId="5"/>
  </si>
  <si>
    <t>　　　</t>
    <phoneticPr fontId="5"/>
  </si>
  <si>
    <t>実施方法：　直営（補助対象事業費の100%かつ、 上限 2,000千円）</t>
    <phoneticPr fontId="5"/>
  </si>
  <si>
    <t>実施方法：　直営（補助対象事業費の100%かつ、上限 2,000千円）</t>
    <phoneticPr fontId="5"/>
  </si>
  <si>
    <t>【参考】石材（350ｍｍ内外）19,000　1m3/当り</t>
    <rPh sb="1" eb="3">
      <t>サンコウ</t>
    </rPh>
    <phoneticPr fontId="5"/>
  </si>
  <si>
    <t>　標記について事業採択申請書を審査した結果、適当と認められましたので、平戸市農業農村整備事業補助金交付要綱第２条第４項に基づき、別紙のとおり通知してよいか伺います。</t>
    <phoneticPr fontId="5"/>
  </si>
  <si>
    <t>事業年度</t>
    <rPh sb="0" eb="4">
      <t>ジギョウネンド</t>
    </rPh>
    <phoneticPr fontId="5"/>
  </si>
  <si>
    <t>平戸市農業農村整備事業を実施するに当たり、下記のとおり指示します。</t>
    <phoneticPr fontId="5"/>
  </si>
  <si>
    <t>※振込する「通帳の名義人が分かるページのコピー」をつけてください。</t>
    <rPh sb="1" eb="3">
      <t>フリコミ</t>
    </rPh>
    <rPh sb="6" eb="8">
      <t>ツウチョウ</t>
    </rPh>
    <rPh sb="9" eb="12">
      <t>メイギニン</t>
    </rPh>
    <rPh sb="13" eb="14">
      <t>ワ</t>
    </rPh>
    <phoneticPr fontId="5"/>
  </si>
  <si>
    <t>３</t>
    <phoneticPr fontId="5"/>
  </si>
  <si>
    <t>その他</t>
    <rPh sb="2" eb="3">
      <t>タ</t>
    </rPh>
    <phoneticPr fontId="5"/>
  </si>
  <si>
    <t>工期</t>
    <rPh sb="0" eb="2">
      <t>コウキ</t>
    </rPh>
    <phoneticPr fontId="5"/>
  </si>
  <si>
    <t>工　　期：</t>
    <rPh sb="0" eb="1">
      <t>コウ</t>
    </rPh>
    <rPh sb="3" eb="4">
      <t>キ</t>
    </rPh>
    <phoneticPr fontId="5"/>
  </si>
  <si>
    <t>２　変更理由</t>
    <rPh sb="2" eb="6">
      <t>ヘンコウリユウ</t>
    </rPh>
    <phoneticPr fontId="5"/>
  </si>
  <si>
    <t>３　その他参考となる書類等</t>
    <rPh sb="4" eb="5">
      <t>タ</t>
    </rPh>
    <rPh sb="5" eb="7">
      <t>サンコウ</t>
    </rPh>
    <rPh sb="10" eb="12">
      <t>ショルイ</t>
    </rPh>
    <rPh sb="12" eb="13">
      <t>トウ</t>
    </rPh>
    <phoneticPr fontId="5"/>
  </si>
  <si>
    <t>変更理由</t>
    <rPh sb="0" eb="4">
      <t>ヘンコウリユウ</t>
    </rPh>
    <phoneticPr fontId="5"/>
  </si>
  <si>
    <t>　平戸市長　松尾　有嗣　様</t>
    <rPh sb="6" eb="8">
      <t>マツオ</t>
    </rPh>
    <rPh sb="9" eb="10">
      <t>タモツ</t>
    </rPh>
    <rPh sb="10" eb="11">
      <t>シ</t>
    </rPh>
    <phoneticPr fontId="5"/>
  </si>
  <si>
    <t>　　　平戸市長　松尾　有嗣　様</t>
    <phoneticPr fontId="5"/>
  </si>
  <si>
    <t>平戸市長　松尾　有嗣</t>
    <phoneticPr fontId="5"/>
  </si>
  <si>
    <t>平戸市長　松尾　有嗣　様</t>
    <phoneticPr fontId="5"/>
  </si>
  <si>
    <t>平戸市長　松尾　有嗣</t>
    <phoneticPr fontId="5"/>
  </si>
  <si>
    <t>平戸市長　松尾　有嗣　様</t>
    <phoneticPr fontId="5"/>
  </si>
  <si>
    <t>※　用紙は２部ありますが、１部は予備です。</t>
    <rPh sb="2" eb="4">
      <t>ヨウシ</t>
    </rPh>
    <rPh sb="6" eb="7">
      <t>ブ</t>
    </rPh>
    <rPh sb="14" eb="15">
      <t>ブ</t>
    </rPh>
    <rPh sb="16" eb="18">
      <t>ヨビ</t>
    </rPh>
    <phoneticPr fontId="5"/>
  </si>
  <si>
    <t>　　※実績報告時に上記書類を提出されている場合は、今回は不要です。</t>
    <rPh sb="3" eb="8">
      <t>ジッセキホウコクジ</t>
    </rPh>
    <rPh sb="9" eb="11">
      <t>ジョウキ</t>
    </rPh>
    <rPh sb="11" eb="13">
      <t>ショルイ</t>
    </rPh>
    <rPh sb="14" eb="16">
      <t>テイシュツ</t>
    </rPh>
    <rPh sb="21" eb="23">
      <t>バアイ</t>
    </rPh>
    <rPh sb="25" eb="27">
      <t>コンカイ</t>
    </rPh>
    <rPh sb="28" eb="30">
      <t>フヨウ</t>
    </rPh>
    <phoneticPr fontId="5"/>
  </si>
  <si>
    <t>　平戸市農業農村整備事業の工事完了を確認したので、「事業完了確認書」と「補助金交付確定通知書」をお送りします。</t>
    <rPh sb="13" eb="17">
      <t>コウジカンリョウ</t>
    </rPh>
    <rPh sb="18" eb="20">
      <t>カクニン</t>
    </rPh>
    <rPh sb="26" eb="28">
      <t>ジギョウ</t>
    </rPh>
    <rPh sb="28" eb="30">
      <t>カンリョウ</t>
    </rPh>
    <rPh sb="30" eb="33">
      <t>カクニンショ</t>
    </rPh>
    <rPh sb="36" eb="39">
      <t>ホジョキン</t>
    </rPh>
    <rPh sb="39" eb="41">
      <t>コウフ</t>
    </rPh>
    <rPh sb="41" eb="43">
      <t>カクテイ</t>
    </rPh>
    <rPh sb="43" eb="46">
      <t>ツウチショ</t>
    </rPh>
    <rPh sb="49" eb="50">
      <t>オク</t>
    </rPh>
    <phoneticPr fontId="5"/>
  </si>
  <si>
    <t>１．同封の書類</t>
    <rPh sb="2" eb="4">
      <t>ドウフウ</t>
    </rPh>
    <rPh sb="5" eb="7">
      <t>ショルイ</t>
    </rPh>
    <phoneticPr fontId="5"/>
  </si>
  <si>
    <t>平戸市農業農村整備事業完了確認書</t>
    <rPh sb="0" eb="3">
      <t>ヒラドシ</t>
    </rPh>
    <rPh sb="3" eb="7">
      <t>ノウギョウノウソン</t>
    </rPh>
    <rPh sb="7" eb="11">
      <t>セイビジギョウ</t>
    </rPh>
    <rPh sb="11" eb="13">
      <t>カンリョウ</t>
    </rPh>
    <rPh sb="13" eb="16">
      <t>カクニンショ</t>
    </rPh>
    <phoneticPr fontId="5"/>
  </si>
  <si>
    <t>平戸市農業農村整備事業補助金交付確定通知書</t>
    <rPh sb="0" eb="3">
      <t>ヒラドシ</t>
    </rPh>
    <rPh sb="3" eb="11">
      <t>ノウギョウノウソンセイビジギョウ</t>
    </rPh>
    <rPh sb="11" eb="14">
      <t>ホジョキン</t>
    </rPh>
    <rPh sb="14" eb="16">
      <t>コウフ</t>
    </rPh>
    <rPh sb="16" eb="18">
      <t>カクテイ</t>
    </rPh>
    <rPh sb="18" eb="21">
      <t>ツウチショ</t>
    </rPh>
    <phoneticPr fontId="5"/>
  </si>
  <si>
    <t>農業農村整備事業実績報告書　　（地区の控え分）</t>
    <rPh sb="8" eb="13">
      <t>ジッセキホウコクショ</t>
    </rPh>
    <rPh sb="16" eb="18">
      <t>チク</t>
    </rPh>
    <rPh sb="19" eb="20">
      <t>ヒカ</t>
    </rPh>
    <rPh sb="21" eb="22">
      <t>ブン</t>
    </rPh>
    <phoneticPr fontId="5"/>
  </si>
  <si>
    <t>２．注意事項</t>
    <rPh sb="2" eb="6">
      <t>チュウイジコウ</t>
    </rPh>
    <phoneticPr fontId="5"/>
  </si>
  <si>
    <t>この事業に関係する書類は５年間の保存をお願いします。</t>
    <rPh sb="2" eb="4">
      <t>ジギョウ</t>
    </rPh>
    <rPh sb="5" eb="7">
      <t>カンケイ</t>
    </rPh>
    <rPh sb="9" eb="11">
      <t>ショルイ</t>
    </rPh>
    <rPh sb="13" eb="15">
      <t>ネンカン</t>
    </rPh>
    <rPh sb="16" eb="18">
      <t>ホゾン</t>
    </rPh>
    <rPh sb="20" eb="21">
      <t>ネガ</t>
    </rPh>
    <phoneticPr fontId="5"/>
  </si>
  <si>
    <t>[根拠]</t>
    <rPh sb="1" eb="3">
      <t>コンキョ</t>
    </rPh>
    <phoneticPr fontId="5"/>
  </si>
  <si>
    <t xml:space="preserve">「平戸市農業農村整備事業補助金交付要綱」に以下の定めがあります。
（補助金等の交付の条件）
第４条　規則第６条により付する条件は、当該事業に係る収入及び支出を明らかにした帳簿及び証拠書類を整備し、これを当該事業終了の翌年度から５年間保存しなければならないこととする。
</t>
    <phoneticPr fontId="5"/>
  </si>
  <si>
    <t>8</t>
    <phoneticPr fontId="5"/>
  </si>
  <si>
    <t>検査調書</t>
  </si>
  <si>
    <t>決　　　　　　　　　　　　　　　　　　　　裁</t>
    <rPh sb="0" eb="1">
      <t>ケツ</t>
    </rPh>
    <rPh sb="21" eb="22">
      <t>サイ</t>
    </rPh>
    <phoneticPr fontId="9"/>
  </si>
  <si>
    <t/>
  </si>
  <si>
    <t>課長</t>
  </si>
  <si>
    <t>参事兼班長</t>
    <rPh sb="0" eb="5">
      <t>サンジ</t>
    </rPh>
    <phoneticPr fontId="9"/>
  </si>
  <si>
    <t>班長</t>
  </si>
  <si>
    <t>係長</t>
  </si>
  <si>
    <t>班員</t>
  </si>
  <si>
    <t>起票者</t>
  </si>
  <si>
    <t>合          議          等</t>
    <rPh sb="0" eb="1">
      <t>ゴウ</t>
    </rPh>
    <rPh sb="11" eb="12">
      <t>ギ</t>
    </rPh>
    <rPh sb="22" eb="23">
      <t>トウ</t>
    </rPh>
    <phoneticPr fontId="9"/>
  </si>
  <si>
    <t>審       査       等</t>
    <rPh sb="0" eb="1">
      <t>シン</t>
    </rPh>
    <rPh sb="8" eb="9">
      <t>サ</t>
    </rPh>
    <rPh sb="16" eb="17">
      <t>トウ</t>
    </rPh>
    <phoneticPr fontId="9"/>
  </si>
  <si>
    <t>下記のとおり完成を検査しましたので報告します。</t>
    <phoneticPr fontId="9"/>
  </si>
  <si>
    <t>指令番号</t>
    <rPh sb="0" eb="2">
      <t>シレイ</t>
    </rPh>
    <rPh sb="2" eb="4">
      <t>バンゴウ</t>
    </rPh>
    <phoneticPr fontId="9"/>
  </si>
  <si>
    <t>交付決定日</t>
    <rPh sb="0" eb="5">
      <t>コウフケッテイビ</t>
    </rPh>
    <phoneticPr fontId="9"/>
  </si>
  <si>
    <t>事 業 名</t>
    <rPh sb="0" eb="1">
      <t>コト</t>
    </rPh>
    <rPh sb="2" eb="3">
      <t>ギョウ</t>
    </rPh>
    <rPh sb="4" eb="5">
      <t>メイ</t>
    </rPh>
    <phoneticPr fontId="9"/>
  </si>
  <si>
    <t>平戸市農業農村整備事業補助金</t>
    <rPh sb="11" eb="14">
      <t>ホジョキン</t>
    </rPh>
    <phoneticPr fontId="9"/>
  </si>
  <si>
    <t>事業区分</t>
    <phoneticPr fontId="9"/>
  </si>
  <si>
    <t>地 区 名</t>
    <rPh sb="0" eb="1">
      <t>チ</t>
    </rPh>
    <rPh sb="2" eb="3">
      <t>ク</t>
    </rPh>
    <rPh sb="4" eb="5">
      <t>ナ</t>
    </rPh>
    <phoneticPr fontId="9"/>
  </si>
  <si>
    <t>履行場所</t>
    <rPh sb="0" eb="2">
      <t>リコウ</t>
    </rPh>
    <rPh sb="2" eb="4">
      <t>バショ</t>
    </rPh>
    <phoneticPr fontId="9"/>
  </si>
  <si>
    <t>工　　期</t>
    <rPh sb="0" eb="1">
      <t>コウ</t>
    </rPh>
    <rPh sb="3" eb="4">
      <t>キ</t>
    </rPh>
    <phoneticPr fontId="9"/>
  </si>
  <si>
    <t>～</t>
    <phoneticPr fontId="9"/>
  </si>
  <si>
    <t>概　　要</t>
    <rPh sb="0" eb="1">
      <t>オオムネ</t>
    </rPh>
    <rPh sb="3" eb="4">
      <t>ヨウ</t>
    </rPh>
    <phoneticPr fontId="9"/>
  </si>
  <si>
    <t>地区代表者</t>
    <rPh sb="0" eb="2">
      <t>チク</t>
    </rPh>
    <rPh sb="2" eb="5">
      <t>ダイヒョウシャ</t>
    </rPh>
    <phoneticPr fontId="9"/>
  </si>
  <si>
    <t>補助金額</t>
    <rPh sb="0" eb="2">
      <t>ホジョ</t>
    </rPh>
    <rPh sb="2" eb="4">
      <t>キンガク</t>
    </rPh>
    <phoneticPr fontId="9"/>
  </si>
  <si>
    <t>完 成 日</t>
    <rPh sb="0" eb="1">
      <t>カン</t>
    </rPh>
    <rPh sb="2" eb="3">
      <t>シゲル</t>
    </rPh>
    <rPh sb="4" eb="5">
      <t>ヒ</t>
    </rPh>
    <phoneticPr fontId="9"/>
  </si>
  <si>
    <t>検 査 日</t>
    <rPh sb="0" eb="1">
      <t>ケン</t>
    </rPh>
    <rPh sb="2" eb="3">
      <t>サ</t>
    </rPh>
    <rPh sb="4" eb="5">
      <t>ビ</t>
    </rPh>
    <phoneticPr fontId="9"/>
  </si>
  <si>
    <t>担当者</t>
    <rPh sb="0" eb="3">
      <t>タントウシャ</t>
    </rPh>
    <phoneticPr fontId="9"/>
  </si>
  <si>
    <t>検査意見</t>
    <rPh sb="0" eb="2">
      <t>ケンサ</t>
    </rPh>
    <rPh sb="2" eb="4">
      <t>イケン</t>
    </rPh>
    <phoneticPr fontId="9"/>
  </si>
  <si>
    <t>工事の完了を確認し竣工と認める。</t>
    <phoneticPr fontId="9"/>
  </si>
  <si>
    <t>検査の結果、上記のとおり確認しました。</t>
    <rPh sb="0" eb="2">
      <t>ケンサ</t>
    </rPh>
    <rPh sb="3" eb="5">
      <t>ケッカ</t>
    </rPh>
    <rPh sb="6" eb="8">
      <t>ジョウキ</t>
    </rPh>
    <rPh sb="12" eb="14">
      <t>カクニン</t>
    </rPh>
    <phoneticPr fontId="9"/>
  </si>
  <si>
    <t>検査員</t>
    <rPh sb="0" eb="3">
      <t>ケンサイン</t>
    </rPh>
    <phoneticPr fontId="9"/>
  </si>
  <si>
    <t>平戸市</t>
  </si>
  <si>
    <t>農道整備事業</t>
  </si>
  <si>
    <t>受付番号</t>
    <rPh sb="0" eb="2">
      <t>ウケツケ</t>
    </rPh>
    <phoneticPr fontId="9"/>
  </si>
  <si>
    <t>現地確認職員　職氏名</t>
  </si>
  <si>
    <t>　　(請負の場合 1,400,000円上限)</t>
    <phoneticPr fontId="5"/>
  </si>
  <si>
    <t>　　(直営の場合 2,000,000円上限)</t>
  </si>
  <si>
    <t>請負</t>
  </si>
  <si>
    <t>平戸市農林整備課</t>
  </si>
  <si>
    <t>　平戸市農業農村整備事業を実施するに当たり、下記のとおり通知します。</t>
    <rPh sb="28" eb="30">
      <t>ツウチ</t>
    </rPh>
    <phoneticPr fontId="71"/>
  </si>
  <si>
    <t>■指示事項■</t>
  </si>
  <si>
    <t>・工事の実施中は、現場の安全管理（工事注意看板や交通止表示板等の掲示など）を必ず行い事故防止に努めてください。</t>
  </si>
  <si>
    <t>・工事実施に関して警察署等からの指示があった場合は、市役所の担当者に必ず連絡をとって対応することが必要です。</t>
  </si>
  <si>
    <t>・工事実施に関し生じた事故や紛争等については、地元にて解決を図ってください。また、速やかに市役所担当者に連絡してください。</t>
  </si>
  <si>
    <t>■注意事項■</t>
  </si>
  <si>
    <t>・現場の施工は、申請内容（延長や幅）を満足するように実施してください。</t>
  </si>
  <si>
    <t>　農道整備事業や小規模かんがい対策事業は、市の職員が完成確認検査を行った後に、補助金の支払いとなります。</t>
    <phoneticPr fontId="71"/>
  </si>
  <si>
    <r>
      <t>（例）申請では　農道舗装 延長：100ｍ　幅２ｍとなっているが、
　　　完成は 延長：80ｍ　幅２．３ｍとなっている。→</t>
    </r>
    <r>
      <rPr>
        <b/>
        <u/>
        <sz val="16"/>
        <color theme="1"/>
        <rFont val="HG丸ｺﾞｼｯｸM-PRO"/>
        <family val="3"/>
        <charset val="128"/>
      </rPr>
      <t>✖出来高不足</t>
    </r>
    <rPh sb="61" eb="64">
      <t>デキダカ</t>
    </rPh>
    <rPh sb="64" eb="66">
      <t>フソク</t>
    </rPh>
    <phoneticPr fontId="71"/>
  </si>
  <si>
    <t>■必ず提出が必要な書類と写真■</t>
  </si>
  <si>
    <t>・[ 着工前 ]、[ 施工中 ]、[ 完成 ] が確認できる写真</t>
  </si>
  <si>
    <t>・直営施工で[ リースした機械 ]がある場合は[ 機械が現場にいる写真 ]</t>
  </si>
  <si>
    <t>・直営施工で[ 生コン ]を使った場合はその [ 納入伝票 ]</t>
  </si>
  <si>
    <t>・直営施工で資材を購入した場合は[ 資材の納品写真 ]</t>
  </si>
  <si>
    <t>・領収書あるいは請求書の写し</t>
  </si>
  <si>
    <t>■その他■</t>
  </si>
  <si>
    <t>・この事業に関する書類および領収書等は、補助金規則により５年間の保存が必要です。</t>
    <phoneticPr fontId="71"/>
  </si>
  <si>
    <t>・事業実施に際して、補助金交付決定額以上の負担は市は行えません。オーバーした分は申請者の負担となりますのでご注意ください。</t>
    <phoneticPr fontId="71"/>
  </si>
  <si>
    <t>・また、やむを得ない事情により事業を中止・廃止する場合もその旨ご連絡ください。</t>
    <phoneticPr fontId="71"/>
  </si>
  <si>
    <t>ご不明な点があれば、平戸市農林整備課　農林整備班</t>
  </si>
  <si>
    <t>0950-22-4111（内2265）までお問合せ下さい。</t>
  </si>
  <si>
    <r>
      <t>※　補助金申請書の内容と完成した現場が異なっている（延長や幅、使用材料など）場合、</t>
    </r>
    <r>
      <rPr>
        <b/>
        <sz val="14"/>
        <color theme="0"/>
        <rFont val="ＭＳ Ｐゴシック"/>
        <family val="3"/>
        <charset val="128"/>
      </rPr>
      <t>補助金の支払いが出来ない場合があるのでご注意ください。</t>
    </r>
    <phoneticPr fontId="71"/>
  </si>
  <si>
    <r>
      <rPr>
        <sz val="24"/>
        <color theme="1"/>
        <rFont val="HG丸ｺﾞｼｯｸM-PRO"/>
        <family val="3"/>
        <charset val="128"/>
      </rPr>
      <t>【</t>
    </r>
    <r>
      <rPr>
        <sz val="14"/>
        <color theme="1"/>
        <rFont val="HG丸ｺﾞｼｯｸM-PRO"/>
        <family val="2"/>
        <charset val="128"/>
      </rPr>
      <t>農林整備課の補助金事業を実施する際の</t>
    </r>
    <r>
      <rPr>
        <sz val="24"/>
        <color theme="1"/>
        <rFont val="HG丸ｺﾞｼｯｸM-PRO"/>
        <family val="3"/>
        <charset val="128"/>
      </rPr>
      <t>注意事項】</t>
    </r>
    <phoneticPr fontId="71"/>
  </si>
  <si>
    <t>　　　　　　農道全体路線延長 L=  m</t>
    <rPh sb="6" eb="8">
      <t>ノウドウ</t>
    </rPh>
    <rPh sb="8" eb="10">
      <t>ゼンタイ</t>
    </rPh>
    <rPh sb="10" eb="12">
      <t>ロセン</t>
    </rPh>
    <rPh sb="12" eb="14">
      <t>エンチョウ</t>
    </rPh>
    <phoneticPr fontId="5"/>
  </si>
  <si>
    <t>　　　　　　農道整備（新設、改良、舗装新設、舗装補修）</t>
    <rPh sb="6" eb="8">
      <t>ノウドウ</t>
    </rPh>
    <rPh sb="8" eb="10">
      <t>セイビ</t>
    </rPh>
    <rPh sb="11" eb="13">
      <t>シンセツ</t>
    </rPh>
    <rPh sb="14" eb="16">
      <t>カイリョウ</t>
    </rPh>
    <rPh sb="17" eb="19">
      <t>ホソウ</t>
    </rPh>
    <rPh sb="19" eb="21">
      <t>シンセツ</t>
    </rPh>
    <rPh sb="22" eb="24">
      <t>ホソウ</t>
    </rPh>
    <rPh sb="24" eb="26">
      <t>ホシュウ</t>
    </rPh>
    <phoneticPr fontId="5"/>
  </si>
  <si>
    <t>　　　　　　小規模かんがい（新設、改修、機能保全）</t>
    <rPh sb="6" eb="9">
      <t>ショウキボ</t>
    </rPh>
    <rPh sb="14" eb="16">
      <t>シンセツ</t>
    </rPh>
    <rPh sb="17" eb="19">
      <t>カイシュウ</t>
    </rPh>
    <rPh sb="20" eb="22">
      <t>キノウ</t>
    </rPh>
    <rPh sb="22" eb="24">
      <t>ホゼン</t>
    </rPh>
    <phoneticPr fontId="5"/>
  </si>
  <si>
    <t>　　　　　※特記事項：なし・区長要望関連・新規・継続</t>
    <phoneticPr fontId="5"/>
  </si>
  <si>
    <t>農林整備課主任技師</t>
    <rPh sb="0" eb="5">
      <t>ノウリンセイビカ</t>
    </rPh>
    <rPh sb="5" eb="9">
      <t>シュニンギシ</t>
    </rPh>
    <phoneticPr fontId="5"/>
  </si>
  <si>
    <t>青文字は「関数」</t>
    <rPh sb="0" eb="1">
      <t>アオ</t>
    </rPh>
    <rPh sb="1" eb="3">
      <t>モジ</t>
    </rPh>
    <rPh sb="5" eb="7">
      <t>カンスウ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</si>
</sst>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176" formatCode="[$-411]ggge&quot;年&quot;m&quot;月&quot;d&quot;日&quot;;@"/>
    <numFmt numFmtId="177" formatCode="[$-411]&quot;令&quot;&quot;和&quot;&quot;元&quot;&quot;年&quot;m&quot;月&quot;d&quot;日&quot;;@"/>
    <numFmt numFmtId="178" formatCode="#,##0_ "/>
    <numFmt numFmtId="179" formatCode="#,##0;&quot;△ &quot;#,##0"/>
    <numFmt numFmtId="180" formatCode="m/d/yy;@"/>
    <numFmt numFmtId="181" formatCode="&quot; &quot;@"/>
    <numFmt numFmtId="182" formatCode="0.0&quot;ｍ&quot;"/>
    <numFmt numFmtId="183" formatCode="0.00&quot;ｍ&quot;"/>
    <numFmt numFmtId="184" formatCode="0.0&quot;m3&quot;"/>
    <numFmt numFmtId="185" formatCode="0.00&quot;m3&quot;"/>
    <numFmt numFmtId="186" formatCode="&quot;　&quot;@"/>
    <numFmt numFmtId="187" formatCode="0.0_);[Red]\(0.0\)"/>
    <numFmt numFmtId="188" formatCode="0_);[Red]\(0\)"/>
    <numFmt numFmtId="189" formatCode="[$-411]ggg\ \ e&quot;年  &quot;m&quot;月  &quot;d&quot;日&quot;;@"/>
    <numFmt numFmtId="190" formatCode="[$-411]ggge&quot;年度&quot;"/>
    <numFmt numFmtId="191" formatCode="@&quot; 様&quot;"/>
    <numFmt numFmtId="192" formatCode="000000"/>
    <numFmt numFmtId="193" formatCode="0&quot;日間&quot;"/>
    <numFmt numFmtId="194" formatCode="#,##0&quot;日間&quot;"/>
    <numFmt numFmtId="195" formatCode="&quot;¥&quot;#,##0\-"/>
    <numFmt numFmtId="196" formatCode="@\ &quot;様&quot;"/>
  </numFmts>
  <fonts count="106">
    <font>
      <sz val="11"/>
      <color theme="1"/>
      <name val="ＭＳ Ｐゴシック"/>
      <family val="2"/>
      <charset val="128"/>
      <scheme val="minor"/>
    </font>
    <font>
      <sz val="11"/>
      <color theme="1"/>
      <name val="HG丸ｺﾞｼｯｸM-PRO"/>
      <family val="2"/>
      <charset val="128"/>
    </font>
    <font>
      <sz val="11"/>
      <color theme="1"/>
      <name val="HG丸ｺﾞｼｯｸM-PRO"/>
      <family val="2"/>
      <charset val="128"/>
    </font>
    <font>
      <sz val="11"/>
      <color theme="1"/>
      <name val="HG丸ｺﾞｼｯｸM-PRO"/>
      <family val="2"/>
      <charset val="128"/>
    </font>
    <font>
      <sz val="11"/>
      <color theme="1"/>
      <name val="HG丸ｺﾞｼｯｸM-PRO"/>
      <family val="2"/>
      <charset val="128"/>
    </font>
    <font>
      <sz val="6"/>
      <name val="ＭＳ Ｐゴシック"/>
      <family val="2"/>
      <charset val="128"/>
      <scheme val="minor"/>
    </font>
    <font>
      <sz val="11"/>
      <name val="ＭＳ Ｐゴシック"/>
      <family val="3"/>
      <charset val="128"/>
    </font>
    <font>
      <sz val="11"/>
      <name val="ＭＳ Ｐ明朝"/>
      <family val="1"/>
      <charset val="128"/>
    </font>
    <font>
      <b/>
      <sz val="22"/>
      <name val="ＭＳ Ｐ明朝"/>
      <family val="1"/>
      <charset val="128"/>
    </font>
    <font>
      <sz val="6"/>
      <name val="ＭＳ Ｐゴシック"/>
      <family val="3"/>
      <charset val="128"/>
    </font>
    <font>
      <sz val="12"/>
      <name val="ＭＳ Ｐ明朝"/>
      <family val="1"/>
      <charset val="128"/>
    </font>
    <font>
      <sz val="10"/>
      <name val="ＭＳ Ｐ明朝"/>
      <family val="1"/>
      <charset val="128"/>
    </font>
    <font>
      <sz val="12"/>
      <color indexed="10"/>
      <name val="ＭＳ Ｐ明朝"/>
      <family val="1"/>
      <charset val="128"/>
    </font>
    <font>
      <sz val="12"/>
      <color indexed="12"/>
      <name val="ＭＳ Ｐ明朝"/>
      <family val="1"/>
      <charset val="128"/>
    </font>
    <font>
      <sz val="12"/>
      <name val="ＦＡ クリアレター"/>
      <family val="1"/>
      <charset val="128"/>
    </font>
    <font>
      <sz val="11"/>
      <color theme="1"/>
      <name val="ＭＳ 明朝"/>
      <family val="1"/>
      <charset val="128"/>
    </font>
    <font>
      <sz val="11"/>
      <color theme="1"/>
      <name val="ＭＳ Ｐゴシック"/>
      <family val="2"/>
      <charset val="128"/>
      <scheme val="minor"/>
    </font>
    <font>
      <sz val="12"/>
      <color rgb="FF0070C0"/>
      <name val="ＭＳ Ｐ明朝"/>
      <family val="1"/>
      <charset val="128"/>
    </font>
    <font>
      <sz val="12"/>
      <color rgb="FF0070C0"/>
      <name val="ＭＳ Ｐゴシック"/>
      <family val="3"/>
      <charset val="128"/>
    </font>
    <font>
      <sz val="12"/>
      <color rgb="FF0070C0"/>
      <name val="ＦＡ クリアレター"/>
      <family val="1"/>
      <charset val="128"/>
    </font>
    <font>
      <sz val="14"/>
      <color theme="1"/>
      <name val="ＭＳ 明朝"/>
      <family val="1"/>
      <charset val="128"/>
    </font>
    <font>
      <b/>
      <u/>
      <sz val="14"/>
      <color theme="1"/>
      <name val="ＭＳ ゴシック"/>
      <family val="3"/>
      <charset val="128"/>
    </font>
    <font>
      <b/>
      <sz val="14"/>
      <color theme="1"/>
      <name val="ＭＳ 明朝"/>
      <family val="1"/>
      <charset val="128"/>
    </font>
    <font>
      <sz val="14"/>
      <color rgb="FF0070C0"/>
      <name val="ＭＳ 明朝"/>
      <family val="1"/>
      <charset val="128"/>
    </font>
    <font>
      <sz val="12"/>
      <color theme="1"/>
      <name val="ＭＳ 明朝"/>
      <family val="1"/>
      <charset val="128"/>
    </font>
    <font>
      <sz val="12"/>
      <color rgb="FF0070C0"/>
      <name val="ＭＳ 明朝"/>
      <family val="1"/>
      <charset val="128"/>
    </font>
    <font>
      <sz val="12"/>
      <name val="ＭＳ 明朝"/>
      <family val="1"/>
      <charset val="128"/>
    </font>
    <font>
      <sz val="12"/>
      <color rgb="FFFF0000"/>
      <name val="ＭＳ 明朝"/>
      <family val="1"/>
      <charset val="128"/>
    </font>
    <font>
      <u/>
      <sz val="14"/>
      <color theme="1"/>
      <name val="ＭＳ 明朝"/>
      <family val="1"/>
      <charset val="128"/>
    </font>
    <font>
      <sz val="10"/>
      <color theme="1"/>
      <name val="ＭＳ 明朝"/>
      <family val="1"/>
      <charset val="128"/>
    </font>
    <font>
      <sz val="11"/>
      <color rgb="FF0070C0"/>
      <name val="ＭＳ 明朝"/>
      <family val="1"/>
      <charset val="128"/>
    </font>
    <font>
      <sz val="14"/>
      <color theme="1"/>
      <name val="ＭＳ Ｐゴシック"/>
      <family val="2"/>
      <charset val="128"/>
      <scheme val="minor"/>
    </font>
    <font>
      <b/>
      <sz val="11"/>
      <color theme="1"/>
      <name val="ＭＳ Ｐゴシック"/>
      <family val="3"/>
      <charset val="128"/>
      <scheme val="minor"/>
    </font>
    <font>
      <sz val="20"/>
      <color theme="1"/>
      <name val="ＭＳ Ｐゴシック"/>
      <family val="2"/>
      <charset val="128"/>
      <scheme val="minor"/>
    </font>
    <font>
      <sz val="11"/>
      <color rgb="FFFF0000"/>
      <name val="ＭＳ Ｐゴシック"/>
      <family val="2"/>
      <charset val="128"/>
      <scheme val="minor"/>
    </font>
    <font>
      <sz val="10"/>
      <color indexed="8"/>
      <name val="ＭＳ Ｐゴシック"/>
      <family val="3"/>
      <charset val="128"/>
    </font>
    <font>
      <sz val="11"/>
      <color theme="1"/>
      <name val="ＭＳ Ｐゴシック"/>
      <family val="3"/>
      <charset val="128"/>
      <scheme val="minor"/>
    </font>
    <font>
      <sz val="11"/>
      <color rgb="FF0070C0"/>
      <name val="ＭＳ Ｐゴシック"/>
      <family val="2"/>
      <charset val="128"/>
      <scheme val="minor"/>
    </font>
    <font>
      <sz val="11"/>
      <color rgb="FF0070C0"/>
      <name val="ＭＳ Ｐ明朝"/>
      <family val="1"/>
      <charset val="128"/>
    </font>
    <font>
      <b/>
      <sz val="11"/>
      <color rgb="FFFF0000"/>
      <name val="ＭＳ Ｐゴシック"/>
      <family val="3"/>
      <charset val="128"/>
      <scheme val="minor"/>
    </font>
    <font>
      <sz val="22"/>
      <color rgb="FF0070C0"/>
      <name val="ＭＳ 明朝"/>
      <family val="1"/>
      <charset val="128"/>
    </font>
    <font>
      <sz val="9"/>
      <color theme="1"/>
      <name val="ＭＳ Ｐゴシック"/>
      <family val="2"/>
      <charset val="128"/>
      <scheme val="minor"/>
    </font>
    <font>
      <b/>
      <u/>
      <sz val="14"/>
      <color theme="1"/>
      <name val="ＭＳ 明朝"/>
      <family val="1"/>
      <charset val="128"/>
    </font>
    <font>
      <u/>
      <sz val="11"/>
      <color theme="10"/>
      <name val="ＭＳ Ｐゴシック"/>
      <family val="2"/>
      <charset val="128"/>
      <scheme val="minor"/>
    </font>
    <font>
      <u/>
      <sz val="11"/>
      <color theme="10"/>
      <name val="ＭＳ Ｐゴシック"/>
      <family val="3"/>
      <charset val="128"/>
      <scheme val="minor"/>
    </font>
    <font>
      <sz val="11"/>
      <color theme="1"/>
      <name val="ＭＳ ゴシック"/>
      <family val="3"/>
      <charset val="128"/>
    </font>
    <font>
      <sz val="11"/>
      <color rgb="FF0070C0"/>
      <name val="ＭＳ ゴシック"/>
      <family val="3"/>
      <charset val="128"/>
    </font>
    <font>
      <sz val="11"/>
      <name val="ＭＳ ゴシック"/>
      <family val="3"/>
      <charset val="128"/>
    </font>
    <font>
      <b/>
      <sz val="11"/>
      <color theme="1"/>
      <name val="ＭＳ ゴシック"/>
      <family val="3"/>
      <charset val="128"/>
    </font>
    <font>
      <sz val="9"/>
      <color theme="1"/>
      <name val="ＭＳ Ｐゴシック"/>
      <family val="3"/>
      <charset val="128"/>
      <scheme val="minor"/>
    </font>
    <font>
      <sz val="11"/>
      <color rgb="FFFF0000"/>
      <name val="ＭＳ Ｐゴシック"/>
      <family val="3"/>
      <charset val="128"/>
      <scheme val="minor"/>
    </font>
    <font>
      <u/>
      <sz val="11"/>
      <color theme="1"/>
      <name val="ＭＳ Ｐゴシック"/>
      <family val="2"/>
      <charset val="128"/>
      <scheme val="minor"/>
    </font>
    <font>
      <u/>
      <sz val="11"/>
      <color theme="0"/>
      <name val="ＭＳ Ｐゴシック"/>
      <family val="2"/>
      <charset val="128"/>
      <scheme val="minor"/>
    </font>
    <font>
      <sz val="11"/>
      <color rgb="FF00B0F0"/>
      <name val="ＭＳ ゴシック"/>
      <family val="3"/>
      <charset val="128"/>
    </font>
    <font>
      <sz val="16"/>
      <color theme="1"/>
      <name val="ＭＳ 明朝"/>
      <family val="1"/>
      <charset val="128"/>
    </font>
    <font>
      <u/>
      <sz val="11"/>
      <color theme="1"/>
      <name val="ＭＳ 明朝"/>
      <family val="1"/>
      <charset val="128"/>
    </font>
    <font>
      <sz val="10"/>
      <color theme="1"/>
      <name val="ＭＳ ゴシック"/>
      <family val="3"/>
      <charset val="128"/>
    </font>
    <font>
      <sz val="18"/>
      <color theme="1"/>
      <name val="HG丸ｺﾞｼｯｸM-PRO"/>
      <family val="3"/>
      <charset val="128"/>
    </font>
    <font>
      <sz val="11"/>
      <color theme="1"/>
      <name val="HG丸ｺﾞｼｯｸM-PRO"/>
      <family val="3"/>
      <charset val="128"/>
    </font>
    <font>
      <b/>
      <u/>
      <sz val="11"/>
      <color theme="10"/>
      <name val="ＭＳ Ｐゴシック"/>
      <family val="3"/>
      <charset val="128"/>
      <scheme val="minor"/>
    </font>
    <font>
      <sz val="16"/>
      <color theme="1"/>
      <name val="HG丸ｺﾞｼｯｸM-PRO"/>
      <family val="3"/>
      <charset val="128"/>
    </font>
    <font>
      <sz val="16"/>
      <color theme="1"/>
      <name val="ＭＳ Ｐゴシック"/>
      <family val="2"/>
      <charset val="128"/>
      <scheme val="minor"/>
    </font>
    <font>
      <sz val="14"/>
      <color theme="1"/>
      <name val="ＭＳ Ｐゴシック"/>
      <family val="3"/>
      <charset val="128"/>
      <scheme val="minor"/>
    </font>
    <font>
      <sz val="10"/>
      <color rgb="FF0070C0"/>
      <name val="ＭＳ 明朝"/>
      <family val="1"/>
      <charset val="128"/>
    </font>
    <font>
      <sz val="10"/>
      <color theme="1"/>
      <name val="ＭＳ Ｐゴシック"/>
      <family val="2"/>
      <charset val="128"/>
      <scheme val="minor"/>
    </font>
    <font>
      <sz val="18"/>
      <color theme="1"/>
      <name val="HG丸ｺﾞｼｯｸM-PRO"/>
      <family val="2"/>
      <charset val="128"/>
    </font>
    <font>
      <sz val="11"/>
      <color theme="4" tint="-0.249977111117893"/>
      <name val="ＭＳ 明朝"/>
      <family val="1"/>
      <charset val="128"/>
    </font>
    <font>
      <sz val="11"/>
      <color theme="1"/>
      <name val="ＭＳ Ｐゴシック"/>
      <family val="2"/>
      <charset val="128"/>
    </font>
    <font>
      <sz val="11"/>
      <color theme="1"/>
      <name val="ＭＳ Ｐ明朝"/>
      <family val="1"/>
      <charset val="128"/>
    </font>
    <font>
      <sz val="11"/>
      <color theme="1"/>
      <name val="ＭＳ Ｐゴシック"/>
      <family val="3"/>
      <charset val="128"/>
    </font>
    <font>
      <b/>
      <sz val="11"/>
      <color theme="1"/>
      <name val="HG丸ｺﾞｼｯｸM-PRO"/>
      <family val="3"/>
      <charset val="128"/>
    </font>
    <font>
      <sz val="6"/>
      <name val="HG丸ｺﾞｼｯｸM-PRO"/>
      <family val="2"/>
      <charset val="128"/>
    </font>
    <font>
      <sz val="10"/>
      <color theme="1"/>
      <name val="HG丸ｺﾞｼｯｸM-PRO"/>
      <family val="3"/>
      <charset val="128"/>
    </font>
    <font>
      <sz val="9"/>
      <color theme="1"/>
      <name val="ＭＳ ゴシック"/>
      <family val="3"/>
      <charset val="128"/>
    </font>
    <font>
      <vertAlign val="subscript"/>
      <sz val="11"/>
      <color theme="1"/>
      <name val="ＭＳ ゴシック"/>
      <family val="3"/>
      <charset val="128"/>
    </font>
    <font>
      <sz val="11"/>
      <color theme="0"/>
      <name val="ＭＳ ゴシック"/>
      <family val="3"/>
      <charset val="128"/>
    </font>
    <font>
      <sz val="12"/>
      <color theme="8"/>
      <name val="ＭＳ 明朝"/>
      <family val="1"/>
      <charset val="128"/>
    </font>
    <font>
      <sz val="18"/>
      <color theme="8"/>
      <name val="HG丸ｺﾞｼｯｸM-PRO"/>
      <family val="3"/>
      <charset val="128"/>
    </font>
    <font>
      <sz val="11"/>
      <color theme="8"/>
      <name val="ＭＳ Ｐゴシック"/>
      <family val="2"/>
      <charset val="128"/>
      <scheme val="minor"/>
    </font>
    <font>
      <sz val="12"/>
      <color theme="4" tint="-0.249977111117893"/>
      <name val="ＭＳ 明朝"/>
      <family val="1"/>
      <charset val="128"/>
    </font>
    <font>
      <sz val="12"/>
      <color theme="8" tint="-0.249977111117893"/>
      <name val="ＭＳ 明朝"/>
      <family val="1"/>
      <charset val="128"/>
    </font>
    <font>
      <sz val="11"/>
      <color theme="4"/>
      <name val="ＭＳ ゴシック"/>
      <family val="3"/>
      <charset val="128"/>
    </font>
    <font>
      <sz val="10"/>
      <name val="住基ネット明朝"/>
      <family val="1"/>
      <charset val="128"/>
    </font>
    <font>
      <sz val="11"/>
      <name val="住基ネット明朝"/>
      <family val="1"/>
      <charset val="128"/>
    </font>
    <font>
      <sz val="18"/>
      <name val="ＭＳ 明朝"/>
      <family val="1"/>
      <charset val="128"/>
    </font>
    <font>
      <sz val="11"/>
      <name val="ＭＳ 明朝"/>
      <family val="1"/>
      <charset val="128"/>
    </font>
    <font>
      <sz val="10"/>
      <name val="ＭＳ ゴシック"/>
      <family val="3"/>
      <charset val="128"/>
    </font>
    <font>
      <sz val="9"/>
      <name val="ＭＳ 明朝"/>
      <family val="1"/>
      <charset val="128"/>
    </font>
    <font>
      <sz val="9"/>
      <name val="ＭＳ ゴシック"/>
      <family val="3"/>
      <charset val="128"/>
    </font>
    <font>
      <sz val="8"/>
      <name val="ＭＳ 明朝"/>
      <family val="1"/>
      <charset val="128"/>
    </font>
    <font>
      <sz val="14"/>
      <name val="ＭＳ 明朝"/>
      <family val="1"/>
      <charset val="128"/>
    </font>
    <font>
      <sz val="9"/>
      <name val="住基ネット明朝"/>
      <family val="1"/>
      <charset val="128"/>
    </font>
    <font>
      <sz val="10"/>
      <name val="ＭＳ 明朝"/>
      <family val="1"/>
      <charset val="128"/>
    </font>
    <font>
      <sz val="11"/>
      <color theme="0"/>
      <name val="HG丸ｺﾞｼｯｸM-PRO"/>
      <family val="2"/>
      <charset val="128"/>
    </font>
    <font>
      <sz val="14"/>
      <color theme="1"/>
      <name val="HG丸ｺﾞｼｯｸM-PRO"/>
      <family val="2"/>
      <charset val="128"/>
    </font>
    <font>
      <sz val="24"/>
      <color theme="1"/>
      <name val="HG丸ｺﾞｼｯｸM-PRO"/>
      <family val="3"/>
      <charset val="128"/>
    </font>
    <font>
      <sz val="14"/>
      <color theme="0"/>
      <name val="HG丸ｺﾞｼｯｸM-PRO"/>
      <family val="2"/>
      <charset val="128"/>
    </font>
    <font>
      <sz val="11"/>
      <color theme="0"/>
      <name val="HG丸ｺﾞｼｯｸM-PRO"/>
      <family val="3"/>
      <charset val="128"/>
    </font>
    <font>
      <u/>
      <sz val="14"/>
      <color theme="1"/>
      <name val="HG丸ｺﾞｼｯｸM-PRO"/>
      <family val="2"/>
      <charset val="128"/>
    </font>
    <font>
      <b/>
      <u/>
      <sz val="16"/>
      <color theme="1"/>
      <name val="HG丸ｺﾞｼｯｸM-PRO"/>
      <family val="3"/>
      <charset val="128"/>
    </font>
    <font>
      <u/>
      <sz val="11"/>
      <color theme="1"/>
      <name val="HG丸ｺﾞｼｯｸM-PRO"/>
      <family val="3"/>
      <charset val="128"/>
    </font>
    <font>
      <b/>
      <sz val="14"/>
      <color theme="0"/>
      <name val="ＭＳ Ｐゴシック"/>
      <family val="3"/>
      <charset val="128"/>
    </font>
    <font>
      <sz val="12"/>
      <color theme="1"/>
      <name val="HG丸ｺﾞｼｯｸM-PRO"/>
      <family val="2"/>
      <charset val="128"/>
    </font>
    <font>
      <sz val="12"/>
      <color theme="1"/>
      <name val="HG丸ｺﾞｼｯｸM-PRO"/>
      <family val="3"/>
      <charset val="128"/>
    </font>
    <font>
      <sz val="14"/>
      <color theme="1"/>
      <name val="HG丸ｺﾞｼｯｸM-PRO"/>
      <family val="3"/>
      <charset val="128"/>
    </font>
    <font>
      <sz val="11"/>
      <color theme="8"/>
      <name val="ＭＳ ゴシック"/>
      <family val="3"/>
      <charset val="128"/>
    </font>
  </fonts>
  <fills count="19">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theme="7" tint="0.39997558519241921"/>
        <bgColor indexed="64"/>
      </patternFill>
    </fill>
    <fill>
      <patternFill patternType="solid">
        <fgColor rgb="FFFFFF99"/>
        <bgColor indexed="64"/>
      </patternFill>
    </fill>
    <fill>
      <patternFill patternType="solid">
        <fgColor rgb="FF00B050"/>
        <bgColor indexed="64"/>
      </patternFill>
    </fill>
    <fill>
      <patternFill patternType="solid">
        <fgColor rgb="FFFFC000"/>
        <bgColor indexed="64"/>
      </patternFill>
    </fill>
    <fill>
      <patternFill patternType="solid">
        <fgColor rgb="FFCCFF99"/>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CCFFCC"/>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1"/>
        <bgColor indexed="64"/>
      </patternFill>
    </fill>
    <fill>
      <patternFill patternType="solid">
        <fgColor theme="8"/>
        <bgColor indexed="64"/>
      </patternFill>
    </fill>
  </fills>
  <borders count="96">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medium">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medium">
        <color indexed="64"/>
      </right>
      <top/>
      <bottom style="hair">
        <color indexed="64"/>
      </bottom>
      <diagonal/>
    </border>
    <border>
      <left style="hair">
        <color indexed="64"/>
      </left>
      <right/>
      <top/>
      <bottom/>
      <diagonal/>
    </border>
    <border>
      <left/>
      <right style="hair">
        <color indexed="64"/>
      </right>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medium">
        <color indexed="64"/>
      </left>
      <right style="thin">
        <color indexed="64"/>
      </right>
      <top style="medium">
        <color indexed="64"/>
      </top>
      <bottom style="medium">
        <color indexed="64"/>
      </bottom>
      <diagonal/>
    </border>
    <border>
      <left style="hair">
        <color auto="1"/>
      </left>
      <right/>
      <top style="hair">
        <color auto="1"/>
      </top>
      <bottom style="thin">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thin">
        <color auto="1"/>
      </left>
      <right style="hair">
        <color auto="1"/>
      </right>
      <top/>
      <bottom style="hair">
        <color auto="1"/>
      </bottom>
      <diagonal/>
    </border>
    <border>
      <left style="thin">
        <color indexed="64"/>
      </left>
      <right style="thin">
        <color indexed="64"/>
      </right>
      <top/>
      <bottom style="hair">
        <color auto="1"/>
      </bottom>
      <diagonal/>
    </border>
    <border>
      <left/>
      <right style="thin">
        <color auto="1"/>
      </right>
      <top/>
      <bottom style="hair">
        <color auto="1"/>
      </bottom>
      <diagonal/>
    </border>
    <border>
      <left style="hair">
        <color auto="1"/>
      </left>
      <right style="hair">
        <color auto="1"/>
      </right>
      <top style="thin">
        <color indexed="64"/>
      </top>
      <bottom style="thin">
        <color indexed="64"/>
      </bottom>
      <diagonal/>
    </border>
    <border>
      <left style="hair">
        <color auto="1"/>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hair">
        <color auto="1"/>
      </right>
      <top style="thin">
        <color indexed="64"/>
      </top>
      <bottom style="thin">
        <color indexed="64"/>
      </bottom>
      <diagonal/>
    </border>
    <border>
      <left/>
      <right style="thin">
        <color indexed="64"/>
      </right>
      <top style="thin">
        <color indexed="64"/>
      </top>
      <bottom/>
      <diagonal/>
    </border>
    <border>
      <left style="thin">
        <color indexed="64"/>
      </left>
      <right/>
      <top style="hair">
        <color indexed="64"/>
      </top>
      <bottom/>
      <diagonal style="thin">
        <color auto="1"/>
      </diagonal>
    </border>
    <border>
      <left style="hair">
        <color indexed="64"/>
      </left>
      <right/>
      <top style="hair">
        <color indexed="64"/>
      </top>
      <bottom/>
      <diagonal style="thin">
        <color auto="1"/>
      </diagonal>
    </border>
    <border>
      <left/>
      <right style="thin">
        <color indexed="64"/>
      </right>
      <top style="hair">
        <color indexed="64"/>
      </top>
      <bottom/>
      <diagonal/>
    </border>
    <border>
      <left/>
      <right style="thin">
        <color indexed="64"/>
      </right>
      <top/>
      <bottom/>
      <diagonal/>
    </border>
    <border>
      <left style="thin">
        <color indexed="64"/>
      </left>
      <right/>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style="hair">
        <color indexed="64"/>
      </top>
      <bottom style="thin">
        <color indexed="64"/>
      </bottom>
      <diagonal/>
    </border>
    <border>
      <left style="thin">
        <color indexed="64"/>
      </left>
      <right/>
      <top style="hair">
        <color indexed="64"/>
      </top>
      <bottom/>
      <diagonal/>
    </border>
  </borders>
  <cellStyleXfs count="15">
    <xf numFmtId="0" fontId="0" fillId="0" borderId="0">
      <alignment vertical="center"/>
    </xf>
    <xf numFmtId="0" fontId="6" fillId="0" borderId="0"/>
    <xf numFmtId="38" fontId="6" fillId="0" borderId="0" applyFont="0" applyFill="0" applyBorder="0" applyAlignment="0" applyProtection="0">
      <alignment vertical="center"/>
    </xf>
    <xf numFmtId="38" fontId="16" fillId="0" borderId="0" applyFont="0" applyFill="0" applyBorder="0" applyAlignment="0" applyProtection="0">
      <alignment vertical="center"/>
    </xf>
    <xf numFmtId="178" fontId="35" fillId="0" borderId="0"/>
    <xf numFmtId="0" fontId="16" fillId="0" borderId="0">
      <alignment vertical="center"/>
    </xf>
    <xf numFmtId="0" fontId="43" fillId="0" borderId="0" applyNumberFormat="0" applyFill="0" applyBorder="0" applyAlignment="0" applyProtection="0">
      <alignment vertical="center"/>
    </xf>
    <xf numFmtId="0" fontId="36" fillId="0" borderId="0">
      <alignment vertical="center"/>
    </xf>
    <xf numFmtId="0" fontId="6" fillId="0" borderId="0">
      <alignment vertical="center"/>
    </xf>
    <xf numFmtId="0" fontId="36" fillId="0" borderId="0">
      <alignment vertical="center"/>
    </xf>
    <xf numFmtId="0" fontId="4" fillId="0" borderId="0">
      <alignment vertical="center"/>
    </xf>
    <xf numFmtId="38" fontId="4" fillId="0" borderId="0" applyFont="0" applyFill="0" applyBorder="0" applyAlignment="0" applyProtection="0">
      <alignment vertical="center"/>
    </xf>
    <xf numFmtId="38" fontId="16" fillId="0" borderId="0" applyFont="0" applyFill="0" applyBorder="0" applyAlignment="0" applyProtection="0">
      <alignment vertical="center"/>
    </xf>
    <xf numFmtId="0" fontId="3" fillId="0" borderId="0">
      <alignment vertical="center"/>
    </xf>
    <xf numFmtId="0" fontId="2" fillId="0" borderId="0">
      <alignment vertical="center"/>
    </xf>
  </cellStyleXfs>
  <cellXfs count="805">
    <xf numFmtId="0" fontId="0" fillId="0" borderId="0" xfId="0">
      <alignment vertical="center"/>
    </xf>
    <xf numFmtId="0" fontId="15" fillId="0" borderId="0" xfId="0" applyFont="1">
      <alignment vertical="center"/>
    </xf>
    <xf numFmtId="0" fontId="7" fillId="0" borderId="0" xfId="1" applyFont="1" applyFill="1"/>
    <xf numFmtId="0" fontId="8" fillId="0" borderId="0" xfId="1" applyFont="1" applyFill="1" applyAlignment="1">
      <alignment horizontal="distributed" vertical="top"/>
    </xf>
    <xf numFmtId="0" fontId="7" fillId="0" borderId="0" xfId="1" applyFont="1" applyFill="1" applyBorder="1"/>
    <xf numFmtId="0" fontId="7" fillId="0" borderId="11" xfId="1" applyFont="1" applyFill="1" applyBorder="1"/>
    <xf numFmtId="0" fontId="7" fillId="0" borderId="12" xfId="1" applyFont="1" applyFill="1" applyBorder="1"/>
    <xf numFmtId="0" fontId="7" fillId="0" borderId="13" xfId="1" applyFont="1" applyFill="1" applyBorder="1"/>
    <xf numFmtId="0" fontId="7" fillId="0" borderId="14" xfId="1" applyFont="1" applyFill="1" applyBorder="1"/>
    <xf numFmtId="0" fontId="7" fillId="0" borderId="15" xfId="1" applyFont="1" applyFill="1" applyBorder="1"/>
    <xf numFmtId="0" fontId="10" fillId="0" borderId="0" xfId="1" applyFont="1" applyFill="1" applyBorder="1"/>
    <xf numFmtId="0" fontId="10" fillId="0" borderId="15" xfId="1" applyFont="1" applyFill="1" applyBorder="1"/>
    <xf numFmtId="0" fontId="7" fillId="0" borderId="19" xfId="1" applyFont="1" applyFill="1" applyBorder="1"/>
    <xf numFmtId="0" fontId="7" fillId="0" borderId="20" xfId="1" applyFont="1" applyFill="1" applyBorder="1"/>
    <xf numFmtId="0" fontId="7" fillId="0" borderId="21" xfId="1" applyFont="1" applyFill="1" applyBorder="1"/>
    <xf numFmtId="0" fontId="7" fillId="0" borderId="22" xfId="1" applyFont="1" applyFill="1" applyBorder="1"/>
    <xf numFmtId="0" fontId="10" fillId="0" borderId="16" xfId="1" applyFont="1" applyFill="1" applyBorder="1"/>
    <xf numFmtId="0" fontId="10" fillId="0" borderId="3" xfId="1" applyFont="1" applyFill="1" applyBorder="1"/>
    <xf numFmtId="0" fontId="10" fillId="0" borderId="5" xfId="1" applyFont="1" applyFill="1" applyBorder="1"/>
    <xf numFmtId="0" fontId="10" fillId="0" borderId="17" xfId="1" applyFont="1" applyFill="1" applyBorder="1"/>
    <xf numFmtId="0" fontId="12" fillId="0" borderId="0" xfId="1" applyFont="1" applyFill="1" applyBorder="1"/>
    <xf numFmtId="0" fontId="10" fillId="0" borderId="27" xfId="1" applyFont="1" applyFill="1" applyBorder="1" applyAlignment="1">
      <alignment vertical="center"/>
    </xf>
    <xf numFmtId="0" fontId="10" fillId="0" borderId="29" xfId="1" applyFont="1" applyFill="1" applyBorder="1" applyAlignment="1">
      <alignment vertical="center"/>
    </xf>
    <xf numFmtId="0" fontId="10" fillId="0" borderId="33" xfId="1" applyFont="1" applyFill="1" applyBorder="1" applyAlignment="1">
      <alignment vertical="center"/>
    </xf>
    <xf numFmtId="0" fontId="10" fillId="0" borderId="0" xfId="1" applyFont="1" applyFill="1" applyBorder="1" applyAlignment="1">
      <alignment vertical="center"/>
    </xf>
    <xf numFmtId="0" fontId="10" fillId="0" borderId="28" xfId="1" applyFont="1" applyFill="1" applyBorder="1" applyAlignment="1">
      <alignment vertical="center"/>
    </xf>
    <xf numFmtId="0" fontId="10" fillId="0" borderId="15" xfId="1" applyFont="1" applyFill="1" applyBorder="1" applyAlignment="1">
      <alignment vertical="center"/>
    </xf>
    <xf numFmtId="0" fontId="10" fillId="0" borderId="32" xfId="1" applyFont="1" applyFill="1" applyBorder="1" applyAlignment="1">
      <alignment vertical="center"/>
    </xf>
    <xf numFmtId="0" fontId="10" fillId="0" borderId="30" xfId="1" applyFont="1" applyFill="1" applyBorder="1" applyAlignment="1">
      <alignment vertical="center"/>
    </xf>
    <xf numFmtId="0" fontId="13" fillId="0" borderId="35" xfId="1" applyFont="1" applyFill="1" applyBorder="1" applyAlignment="1">
      <alignment horizontal="left" vertical="center" indent="1"/>
    </xf>
    <xf numFmtId="0" fontId="10" fillId="0" borderId="35" xfId="1" applyFont="1" applyFill="1" applyBorder="1" applyAlignment="1">
      <alignment horizontal="center"/>
    </xf>
    <xf numFmtId="0" fontId="10" fillId="0" borderId="0" xfId="1" applyFont="1" applyFill="1" applyBorder="1" applyAlignment="1">
      <alignment horizontal="center"/>
    </xf>
    <xf numFmtId="0" fontId="10" fillId="0" borderId="34" xfId="1" applyFont="1" applyFill="1" applyBorder="1" applyAlignment="1">
      <alignment vertical="center"/>
    </xf>
    <xf numFmtId="0" fontId="13" fillId="0" borderId="31" xfId="1" applyFont="1" applyFill="1" applyBorder="1" applyAlignment="1">
      <alignment horizontal="left" vertical="center" indent="1"/>
    </xf>
    <xf numFmtId="0" fontId="13" fillId="0" borderId="32" xfId="1" applyFont="1" applyFill="1" applyBorder="1" applyAlignment="1">
      <alignment horizontal="left"/>
    </xf>
    <xf numFmtId="0" fontId="13" fillId="0" borderId="32" xfId="1" applyFont="1" applyFill="1" applyBorder="1" applyAlignment="1">
      <alignment vertical="center"/>
    </xf>
    <xf numFmtId="0" fontId="10" fillId="0" borderId="35" xfId="1" applyFont="1" applyFill="1" applyBorder="1" applyAlignment="1">
      <alignment vertical="center"/>
    </xf>
    <xf numFmtId="0" fontId="10" fillId="0" borderId="31" xfId="1" applyFont="1" applyFill="1" applyBorder="1" applyAlignment="1">
      <alignment vertical="center"/>
    </xf>
    <xf numFmtId="0" fontId="10" fillId="0" borderId="36" xfId="1" applyFont="1" applyFill="1" applyBorder="1" applyAlignment="1">
      <alignment vertical="center"/>
    </xf>
    <xf numFmtId="0" fontId="10" fillId="0" borderId="28" xfId="1" applyFont="1" applyFill="1" applyBorder="1"/>
    <xf numFmtId="0" fontId="10" fillId="0" borderId="30" xfId="1" applyFont="1" applyFill="1" applyBorder="1"/>
    <xf numFmtId="0" fontId="12" fillId="0" borderId="15" xfId="1" applyFont="1" applyFill="1" applyBorder="1"/>
    <xf numFmtId="0" fontId="10" fillId="0" borderId="32" xfId="1" applyFont="1" applyFill="1" applyBorder="1" applyAlignment="1">
      <alignment horizontal="distributed" vertical="center"/>
    </xf>
    <xf numFmtId="0" fontId="10" fillId="0" borderId="32" xfId="1" applyNumberFormat="1" applyFont="1" applyFill="1" applyBorder="1" applyAlignment="1">
      <alignment horizontal="left" vertical="center" shrinkToFit="1"/>
    </xf>
    <xf numFmtId="0" fontId="10" fillId="0" borderId="34" xfId="1" applyFont="1" applyFill="1" applyBorder="1"/>
    <xf numFmtId="0" fontId="17" fillId="0" borderId="0" xfId="1" applyFont="1" applyFill="1" applyBorder="1"/>
    <xf numFmtId="0" fontId="17" fillId="0" borderId="27" xfId="1" applyFont="1" applyFill="1" applyBorder="1" applyAlignment="1">
      <alignment vertical="center"/>
    </xf>
    <xf numFmtId="0" fontId="17" fillId="0" borderId="31" xfId="1" applyFont="1" applyFill="1" applyBorder="1" applyAlignment="1">
      <alignment horizontal="distributed" vertical="center"/>
    </xf>
    <xf numFmtId="0" fontId="17" fillId="0" borderId="32" xfId="1" applyFont="1" applyFill="1" applyBorder="1" applyAlignment="1">
      <alignment vertical="center"/>
    </xf>
    <xf numFmtId="0" fontId="17" fillId="0" borderId="33" xfId="1" applyFont="1" applyFill="1" applyBorder="1" applyAlignment="1">
      <alignment vertical="center"/>
    </xf>
    <xf numFmtId="0" fontId="17" fillId="0" borderId="28" xfId="1" applyFont="1" applyFill="1" applyBorder="1" applyAlignment="1">
      <alignment vertical="center"/>
    </xf>
    <xf numFmtId="0" fontId="17" fillId="0" borderId="29" xfId="1" applyFont="1" applyFill="1" applyBorder="1" applyAlignment="1">
      <alignment vertical="center"/>
    </xf>
    <xf numFmtId="0" fontId="17" fillId="0" borderId="0" xfId="1" applyFont="1" applyFill="1" applyBorder="1" applyAlignment="1">
      <alignment horizontal="left"/>
    </xf>
    <xf numFmtId="0" fontId="15" fillId="0" borderId="46" xfId="0" applyFont="1" applyBorder="1">
      <alignment vertical="center"/>
    </xf>
    <xf numFmtId="0" fontId="20" fillId="0" borderId="0" xfId="0" applyFont="1">
      <alignment vertical="center"/>
    </xf>
    <xf numFmtId="0" fontId="20" fillId="0" borderId="0" xfId="0" quotePrefix="1" applyFont="1">
      <alignment vertical="center"/>
    </xf>
    <xf numFmtId="0" fontId="20" fillId="0" borderId="0" xfId="0" applyFont="1" applyAlignment="1">
      <alignment vertical="top" wrapText="1"/>
    </xf>
    <xf numFmtId="0" fontId="20" fillId="0" borderId="0" xfId="0" applyFont="1" applyAlignment="1">
      <alignment horizontal="right" vertical="center"/>
    </xf>
    <xf numFmtId="0" fontId="23" fillId="0" borderId="0" xfId="0" applyFont="1">
      <alignment vertical="center"/>
    </xf>
    <xf numFmtId="0" fontId="24" fillId="0" borderId="0" xfId="0" applyFont="1" applyAlignment="1">
      <alignment vertical="center"/>
    </xf>
    <xf numFmtId="0" fontId="24" fillId="0" borderId="0" xfId="0" applyFont="1" applyFill="1" applyAlignment="1">
      <alignment vertical="center"/>
    </xf>
    <xf numFmtId="0" fontId="25" fillId="0" borderId="0" xfId="0" applyFont="1">
      <alignment vertical="center"/>
    </xf>
    <xf numFmtId="0" fontId="24" fillId="0" borderId="0" xfId="0" applyFont="1">
      <alignment vertical="center"/>
    </xf>
    <xf numFmtId="0" fontId="24" fillId="0" borderId="0" xfId="0" applyFont="1" applyAlignment="1">
      <alignment horizontal="right" vertical="center"/>
    </xf>
    <xf numFmtId="0" fontId="24" fillId="0" borderId="0" xfId="0" applyFont="1" applyFill="1" applyAlignment="1">
      <alignment vertical="center" wrapText="1"/>
    </xf>
    <xf numFmtId="176" fontId="25" fillId="0" borderId="0" xfId="0" applyNumberFormat="1" applyFont="1">
      <alignment vertical="center"/>
    </xf>
    <xf numFmtId="0" fontId="24" fillId="0" borderId="42" xfId="0" applyFont="1" applyBorder="1">
      <alignment vertical="center"/>
    </xf>
    <xf numFmtId="38" fontId="25" fillId="0" borderId="42" xfId="3" applyFont="1" applyBorder="1">
      <alignment vertical="center"/>
    </xf>
    <xf numFmtId="38" fontId="24" fillId="0" borderId="0" xfId="3" applyFont="1">
      <alignment vertical="center"/>
    </xf>
    <xf numFmtId="0" fontId="24" fillId="0" borderId="0" xfId="0" quotePrefix="1" applyFont="1" applyAlignment="1">
      <alignment horizontal="center" vertical="center"/>
    </xf>
    <xf numFmtId="0" fontId="24" fillId="0" borderId="0" xfId="0" applyFont="1" applyAlignment="1">
      <alignment horizontal="center" vertical="center" wrapText="1"/>
    </xf>
    <xf numFmtId="0" fontId="25" fillId="0" borderId="0" xfId="0" applyFont="1" applyAlignment="1">
      <alignment vertical="center" shrinkToFit="1"/>
    </xf>
    <xf numFmtId="38" fontId="24" fillId="0" borderId="42" xfId="3" applyFont="1" applyBorder="1">
      <alignment vertical="center"/>
    </xf>
    <xf numFmtId="0" fontId="10" fillId="0" borderId="23" xfId="1" applyFont="1" applyFill="1" applyBorder="1"/>
    <xf numFmtId="0" fontId="10" fillId="0" borderId="20" xfId="1" applyFont="1" applyFill="1" applyBorder="1"/>
    <xf numFmtId="0" fontId="10" fillId="0" borderId="22" xfId="1" applyFont="1" applyFill="1" applyBorder="1"/>
    <xf numFmtId="0" fontId="10" fillId="0" borderId="0" xfId="1" applyFont="1" applyFill="1"/>
    <xf numFmtId="0" fontId="10" fillId="0" borderId="27" xfId="1" applyFont="1" applyFill="1" applyBorder="1"/>
    <xf numFmtId="0" fontId="10" fillId="0" borderId="31" xfId="1" applyFont="1" applyFill="1" applyBorder="1"/>
    <xf numFmtId="0" fontId="10" fillId="0" borderId="32" xfId="1" applyFont="1" applyFill="1" applyBorder="1"/>
    <xf numFmtId="0" fontId="13" fillId="0" borderId="33" xfId="1" applyFont="1" applyFill="1" applyBorder="1" applyAlignment="1">
      <alignment vertical="center"/>
    </xf>
    <xf numFmtId="0" fontId="29" fillId="0" borderId="0" xfId="0" applyFont="1" applyAlignment="1">
      <alignment vertical="center"/>
    </xf>
    <xf numFmtId="0" fontId="29" fillId="0" borderId="0" xfId="0" applyFont="1" applyFill="1" applyAlignment="1">
      <alignment vertical="center"/>
    </xf>
    <xf numFmtId="0" fontId="29" fillId="0" borderId="0" xfId="0" applyFont="1">
      <alignment vertical="center"/>
    </xf>
    <xf numFmtId="176" fontId="25" fillId="0" borderId="0" xfId="0" applyNumberFormat="1" applyFont="1" applyAlignment="1">
      <alignment horizontal="right" vertical="center"/>
    </xf>
    <xf numFmtId="0" fontId="24" fillId="0" borderId="0" xfId="0" applyFont="1" applyAlignment="1">
      <alignment horizontal="center" vertical="center"/>
    </xf>
    <xf numFmtId="0" fontId="24" fillId="0" borderId="42" xfId="0" applyFont="1" applyBorder="1" applyAlignment="1">
      <alignment horizontal="center" vertical="center"/>
    </xf>
    <xf numFmtId="0" fontId="24" fillId="0" borderId="0" xfId="0" applyFont="1" applyAlignment="1">
      <alignment vertical="center" wrapText="1"/>
    </xf>
    <xf numFmtId="0" fontId="24" fillId="0" borderId="0" xfId="0" applyFont="1" applyFill="1" applyAlignment="1">
      <alignment horizontal="center" vertical="center"/>
    </xf>
    <xf numFmtId="0" fontId="26" fillId="0" borderId="0" xfId="0" applyFont="1" applyAlignment="1">
      <alignment horizontal="center" vertical="center"/>
    </xf>
    <xf numFmtId="0" fontId="25" fillId="0" borderId="0" xfId="0" applyFont="1" applyAlignment="1">
      <alignment vertical="distributed" wrapText="1"/>
    </xf>
    <xf numFmtId="0" fontId="25" fillId="0" borderId="0" xfId="0" applyFont="1" applyAlignment="1">
      <alignment horizontal="center" vertical="center"/>
    </xf>
    <xf numFmtId="0" fontId="26" fillId="0" borderId="0" xfId="0" applyFont="1">
      <alignment vertical="center"/>
    </xf>
    <xf numFmtId="177" fontId="25" fillId="0" borderId="0" xfId="0" applyNumberFormat="1" applyFont="1">
      <alignment vertical="center"/>
    </xf>
    <xf numFmtId="176" fontId="25" fillId="0" borderId="0" xfId="0" applyNumberFormat="1" applyFont="1" applyAlignment="1">
      <alignment horizontal="distributed" vertical="center"/>
    </xf>
    <xf numFmtId="0" fontId="17" fillId="0" borderId="0" xfId="1" applyFont="1" applyFill="1" applyBorder="1" applyAlignment="1">
      <alignment vertical="center"/>
    </xf>
    <xf numFmtId="176" fontId="25" fillId="0" borderId="0" xfId="0" applyNumberFormat="1" applyFont="1" applyAlignment="1">
      <alignment horizontal="left" vertical="center"/>
    </xf>
    <xf numFmtId="38" fontId="0" fillId="0" borderId="0" xfId="3" applyFont="1">
      <alignment vertical="center"/>
    </xf>
    <xf numFmtId="38" fontId="0" fillId="0" borderId="0" xfId="3" applyFont="1" applyAlignment="1">
      <alignment horizontal="center" vertical="center"/>
    </xf>
    <xf numFmtId="0" fontId="0" fillId="0" borderId="0" xfId="0" applyAlignment="1">
      <alignment vertical="center"/>
    </xf>
    <xf numFmtId="38" fontId="0" fillId="0" borderId="0" xfId="3" applyFont="1" applyAlignment="1">
      <alignment vertical="center"/>
    </xf>
    <xf numFmtId="0" fontId="0" fillId="0" borderId="0" xfId="0" applyFill="1" applyAlignment="1">
      <alignment horizontal="center" vertical="center"/>
    </xf>
    <xf numFmtId="0" fontId="0" fillId="0" borderId="0" xfId="0" applyBorder="1">
      <alignment vertical="center"/>
    </xf>
    <xf numFmtId="0" fontId="24" fillId="0" borderId="0" xfId="0" applyFont="1" applyAlignment="1">
      <alignment horizontal="center" vertical="center"/>
    </xf>
    <xf numFmtId="0" fontId="24" fillId="0" borderId="0" xfId="0" applyFont="1" applyAlignment="1">
      <alignment horizontal="center" vertical="center"/>
    </xf>
    <xf numFmtId="0" fontId="24" fillId="0" borderId="42" xfId="0" applyFont="1" applyBorder="1" applyAlignment="1">
      <alignment horizontal="center" vertical="center"/>
    </xf>
    <xf numFmtId="0" fontId="24" fillId="0" borderId="0" xfId="0" applyFont="1" applyAlignment="1">
      <alignment horizontal="center" vertical="center"/>
    </xf>
    <xf numFmtId="0" fontId="24" fillId="0" borderId="0" xfId="0" applyFont="1" applyAlignment="1">
      <alignment vertical="center" wrapText="1"/>
    </xf>
    <xf numFmtId="0" fontId="25" fillId="0" borderId="0" xfId="0" applyFont="1" applyAlignment="1">
      <alignment vertical="distributed" wrapText="1"/>
    </xf>
    <xf numFmtId="0" fontId="0" fillId="0" borderId="0" xfId="0" applyAlignment="1">
      <alignment horizontal="right" vertical="center"/>
    </xf>
    <xf numFmtId="3" fontId="0" fillId="0" borderId="0" xfId="0" applyNumberFormat="1" applyAlignment="1">
      <alignment horizontal="right" vertical="center"/>
    </xf>
    <xf numFmtId="0" fontId="24" fillId="0" borderId="0" xfId="0" applyFont="1" applyAlignment="1">
      <alignment vertical="distributed" wrapText="1"/>
    </xf>
    <xf numFmtId="3" fontId="0" fillId="0" borderId="0" xfId="0" applyNumberFormat="1">
      <alignment vertical="center"/>
    </xf>
    <xf numFmtId="0" fontId="25"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right" vertical="center"/>
    </xf>
    <xf numFmtId="38" fontId="0" fillId="0" borderId="0" xfId="3" applyFont="1" applyAlignment="1">
      <alignment horizontal="right" vertical="center"/>
    </xf>
    <xf numFmtId="0" fontId="36" fillId="0" borderId="0" xfId="0" applyFont="1">
      <alignment vertical="center"/>
    </xf>
    <xf numFmtId="0" fontId="0" fillId="0" borderId="0" xfId="0" applyBorder="1" applyAlignment="1">
      <alignment horizontal="right" vertical="center"/>
    </xf>
    <xf numFmtId="0" fontId="0" fillId="0" borderId="0" xfId="0" applyAlignment="1">
      <alignment horizontal="left" vertical="center"/>
    </xf>
    <xf numFmtId="0" fontId="0" fillId="0" borderId="0" xfId="0" applyAlignment="1">
      <alignment horizontal="right" vertical="center"/>
    </xf>
    <xf numFmtId="38" fontId="0" fillId="0" borderId="0" xfId="3" applyFont="1" applyAlignment="1">
      <alignment horizontal="right" vertical="center"/>
    </xf>
    <xf numFmtId="38" fontId="0" fillId="0" borderId="0" xfId="3" applyFont="1" applyAlignment="1">
      <alignment horizontal="right" vertical="center"/>
    </xf>
    <xf numFmtId="0" fontId="0" fillId="0" borderId="0" xfId="0" applyAlignment="1">
      <alignment horizontal="left" vertical="center"/>
    </xf>
    <xf numFmtId="38" fontId="0" fillId="0" borderId="0" xfId="3" applyFont="1" applyAlignment="1">
      <alignment horizontal="right" vertical="center"/>
    </xf>
    <xf numFmtId="0" fontId="0" fillId="0" borderId="0" xfId="0" applyAlignment="1">
      <alignment horizontal="right" vertical="center"/>
    </xf>
    <xf numFmtId="3" fontId="0" fillId="0" borderId="0" xfId="0" applyNumberFormat="1" applyAlignment="1">
      <alignment vertical="center"/>
    </xf>
    <xf numFmtId="0" fontId="0" fillId="0" borderId="0" xfId="0" applyFill="1" applyBorder="1">
      <alignment vertical="center"/>
    </xf>
    <xf numFmtId="38" fontId="32" fillId="0" borderId="0" xfId="3" applyFont="1">
      <alignment vertical="center"/>
    </xf>
    <xf numFmtId="0" fontId="32" fillId="0" borderId="0" xfId="0" applyFont="1">
      <alignment vertical="center"/>
    </xf>
    <xf numFmtId="0" fontId="0" fillId="0" borderId="0" xfId="0" applyAlignment="1">
      <alignment horizontal="center" vertical="center"/>
    </xf>
    <xf numFmtId="38" fontId="32" fillId="0" borderId="0" xfId="3" applyFont="1" applyBorder="1" applyAlignment="1">
      <alignment horizontal="right" vertical="center"/>
    </xf>
    <xf numFmtId="38" fontId="0" fillId="0" borderId="0" xfId="0" applyNumberFormat="1" applyBorder="1">
      <alignment vertical="center"/>
    </xf>
    <xf numFmtId="3" fontId="0" fillId="0" borderId="0" xfId="0" applyNumberFormat="1" applyAlignment="1">
      <alignment horizontal="center" vertical="center"/>
    </xf>
    <xf numFmtId="179" fontId="0" fillId="0" borderId="0" xfId="0" applyNumberFormat="1">
      <alignment vertical="center"/>
    </xf>
    <xf numFmtId="0" fontId="24" fillId="0" borderId="45" xfId="0" applyFont="1" applyBorder="1">
      <alignment vertical="center"/>
    </xf>
    <xf numFmtId="0" fontId="24" fillId="0" borderId="47" xfId="0" applyFont="1" applyBorder="1">
      <alignment vertical="center"/>
    </xf>
    <xf numFmtId="38" fontId="25" fillId="0" borderId="42" xfId="3" applyFont="1" applyBorder="1" applyAlignment="1">
      <alignment horizontal="right" vertical="center"/>
    </xf>
    <xf numFmtId="0" fontId="24" fillId="0" borderId="0" xfId="0" applyFont="1" applyAlignment="1">
      <alignment horizontal="center" vertical="center"/>
    </xf>
    <xf numFmtId="0" fontId="24" fillId="0" borderId="0" xfId="0" applyFont="1" applyAlignment="1">
      <alignment horizontal="center" vertical="center"/>
    </xf>
    <xf numFmtId="176" fontId="30" fillId="0" borderId="0" xfId="0" applyNumberFormat="1" applyFont="1" applyAlignment="1">
      <alignment horizontal="distributed" vertical="center"/>
    </xf>
    <xf numFmtId="14" fontId="24" fillId="0" borderId="0" xfId="0" applyNumberFormat="1" applyFont="1">
      <alignment vertical="center"/>
    </xf>
    <xf numFmtId="38" fontId="27" fillId="0" borderId="42" xfId="0" applyNumberFormat="1" applyFont="1" applyBorder="1">
      <alignment vertical="center"/>
    </xf>
    <xf numFmtId="38" fontId="27" fillId="0" borderId="42" xfId="3" applyFont="1" applyBorder="1">
      <alignment vertical="center"/>
    </xf>
    <xf numFmtId="0" fontId="10" fillId="0" borderId="28" xfId="1" applyFont="1" applyFill="1" applyBorder="1" applyAlignment="1">
      <alignment vertical="center"/>
    </xf>
    <xf numFmtId="0" fontId="10" fillId="0" borderId="32" xfId="1" applyFont="1" applyFill="1" applyBorder="1" applyAlignment="1">
      <alignment vertical="center"/>
    </xf>
    <xf numFmtId="0" fontId="10" fillId="0" borderId="31" xfId="1" applyFont="1" applyFill="1" applyBorder="1" applyAlignment="1">
      <alignment horizontal="right" vertical="center"/>
    </xf>
    <xf numFmtId="0" fontId="0" fillId="0" borderId="0" xfId="0" applyAlignment="1">
      <alignment horizontal="center" vertical="center"/>
    </xf>
    <xf numFmtId="0" fontId="0" fillId="0" borderId="0" xfId="0" applyAlignment="1">
      <alignment horizontal="left" vertical="center"/>
    </xf>
    <xf numFmtId="0" fontId="24" fillId="0" borderId="0" xfId="0" applyFont="1" applyAlignment="1">
      <alignment horizontal="center" vertical="center"/>
    </xf>
    <xf numFmtId="0" fontId="25" fillId="0" borderId="0" xfId="0" applyFont="1" applyAlignment="1">
      <alignment horizontal="center" vertical="center"/>
    </xf>
    <xf numFmtId="0" fontId="25" fillId="0" borderId="0" xfId="0" applyFont="1" applyAlignment="1">
      <alignment vertical="center"/>
    </xf>
    <xf numFmtId="0" fontId="27" fillId="0" borderId="0" xfId="0" applyFont="1" applyAlignment="1">
      <alignment vertical="center"/>
    </xf>
    <xf numFmtId="0" fontId="10" fillId="0" borderId="27" xfId="1" applyFont="1" applyFill="1" applyBorder="1" applyAlignment="1">
      <alignment horizontal="right" vertical="center"/>
    </xf>
    <xf numFmtId="38" fontId="25" fillId="0" borderId="42" xfId="0" applyNumberFormat="1" applyFont="1" applyBorder="1">
      <alignment vertical="center"/>
    </xf>
    <xf numFmtId="0" fontId="25" fillId="0" borderId="42" xfId="0" applyFont="1" applyBorder="1">
      <alignment vertical="center"/>
    </xf>
    <xf numFmtId="3" fontId="25" fillId="0" borderId="42" xfId="3" applyNumberFormat="1" applyFont="1" applyBorder="1" applyAlignment="1">
      <alignment horizontal="right" vertical="center"/>
    </xf>
    <xf numFmtId="3" fontId="25" fillId="0" borderId="42" xfId="0" applyNumberFormat="1" applyFont="1" applyBorder="1" applyAlignment="1">
      <alignment horizontal="right" vertical="center"/>
    </xf>
    <xf numFmtId="0" fontId="24" fillId="0" borderId="42" xfId="0" applyFont="1" applyBorder="1" applyAlignment="1">
      <alignment horizontal="right" vertical="center"/>
    </xf>
    <xf numFmtId="0" fontId="41" fillId="0" borderId="0" xfId="0" applyFont="1">
      <alignment vertical="center"/>
    </xf>
    <xf numFmtId="0" fontId="31" fillId="0" borderId="0" xfId="0" applyFont="1">
      <alignment vertical="center"/>
    </xf>
    <xf numFmtId="0" fontId="24" fillId="0" borderId="0" xfId="0" applyFont="1" applyAlignment="1">
      <alignment vertical="top"/>
    </xf>
    <xf numFmtId="0" fontId="25" fillId="0" borderId="0" xfId="0" applyFont="1" applyAlignment="1">
      <alignment vertical="top"/>
    </xf>
    <xf numFmtId="0" fontId="43" fillId="0" borderId="0" xfId="6">
      <alignment vertical="center"/>
    </xf>
    <xf numFmtId="0" fontId="44" fillId="0" borderId="0" xfId="6" applyFont="1">
      <alignment vertical="center"/>
    </xf>
    <xf numFmtId="0" fontId="45" fillId="0" borderId="0" xfId="0" applyFont="1">
      <alignment vertical="center"/>
    </xf>
    <xf numFmtId="0" fontId="46" fillId="0" borderId="0" xfId="0" applyFont="1">
      <alignment vertical="center"/>
    </xf>
    <xf numFmtId="0" fontId="47" fillId="0" borderId="0" xfId="0" applyFont="1">
      <alignment vertical="center"/>
    </xf>
    <xf numFmtId="38" fontId="45" fillId="0" borderId="0" xfId="0" applyNumberFormat="1" applyFont="1">
      <alignment vertical="center"/>
    </xf>
    <xf numFmtId="38" fontId="26" fillId="0" borderId="42" xfId="3" applyFont="1" applyBorder="1">
      <alignment vertical="center"/>
    </xf>
    <xf numFmtId="0" fontId="45" fillId="3" borderId="0" xfId="0" applyFont="1" applyFill="1">
      <alignment vertical="center"/>
    </xf>
    <xf numFmtId="0" fontId="45" fillId="6" borderId="0" xfId="0" applyFont="1" applyFill="1">
      <alignment vertical="center"/>
    </xf>
    <xf numFmtId="0" fontId="25" fillId="0" borderId="0" xfId="0" applyFont="1" applyAlignment="1">
      <alignment vertical="distributed" wrapText="1"/>
    </xf>
    <xf numFmtId="0" fontId="25" fillId="0" borderId="0" xfId="0" applyFont="1" applyAlignment="1">
      <alignment vertical="center" shrinkToFit="1"/>
    </xf>
    <xf numFmtId="0" fontId="33" fillId="0" borderId="0" xfId="0" applyFont="1">
      <alignment vertical="center"/>
    </xf>
    <xf numFmtId="0" fontId="45" fillId="0" borderId="0" xfId="0" applyFont="1" applyAlignment="1">
      <alignment horizontal="center" vertical="center"/>
    </xf>
    <xf numFmtId="0" fontId="45" fillId="0" borderId="51" xfId="0" applyFont="1" applyBorder="1">
      <alignment vertical="center"/>
    </xf>
    <xf numFmtId="0" fontId="45" fillId="0" borderId="52" xfId="0" applyFont="1" applyBorder="1" applyAlignment="1">
      <alignment horizontal="center" vertical="center"/>
    </xf>
    <xf numFmtId="0" fontId="45" fillId="0" borderId="53" xfId="0" applyFont="1" applyBorder="1" applyAlignment="1">
      <alignment horizontal="center" vertical="center"/>
    </xf>
    <xf numFmtId="0" fontId="45" fillId="0" borderId="54" xfId="0" applyFont="1" applyBorder="1">
      <alignment vertical="center"/>
    </xf>
    <xf numFmtId="0" fontId="45" fillId="0" borderId="25" xfId="0" applyFont="1" applyBorder="1">
      <alignment vertical="center"/>
    </xf>
    <xf numFmtId="0" fontId="45" fillId="0" borderId="25" xfId="0" applyFont="1" applyBorder="1" applyAlignment="1">
      <alignment horizontal="center" vertical="center"/>
    </xf>
    <xf numFmtId="0" fontId="45" fillId="0" borderId="55" xfId="0" applyFont="1" applyBorder="1" applyAlignment="1">
      <alignment horizontal="center" vertical="center"/>
    </xf>
    <xf numFmtId="0" fontId="45" fillId="0" borderId="56" xfId="0" applyFont="1" applyBorder="1">
      <alignment vertical="center"/>
    </xf>
    <xf numFmtId="0" fontId="45" fillId="0" borderId="57" xfId="0" applyFont="1" applyBorder="1">
      <alignment vertical="center"/>
    </xf>
    <xf numFmtId="0" fontId="45" fillId="0" borderId="57" xfId="0" applyFont="1" applyBorder="1" applyAlignment="1">
      <alignment horizontal="center" vertical="center"/>
    </xf>
    <xf numFmtId="0" fontId="45" fillId="0" borderId="58" xfId="0" applyFont="1" applyBorder="1" applyAlignment="1">
      <alignment horizontal="center" vertical="center"/>
    </xf>
    <xf numFmtId="181" fontId="45" fillId="0" borderId="54" xfId="0" applyNumberFormat="1" applyFont="1" applyBorder="1">
      <alignment vertical="center"/>
    </xf>
    <xf numFmtId="0" fontId="48" fillId="0" borderId="0" xfId="0" applyFont="1">
      <alignment vertical="center"/>
    </xf>
    <xf numFmtId="0" fontId="48" fillId="0" borderId="59" xfId="0" applyFont="1" applyBorder="1">
      <alignment vertical="center"/>
    </xf>
    <xf numFmtId="0" fontId="48" fillId="0" borderId="60" xfId="0" applyFont="1" applyBorder="1">
      <alignment vertical="center"/>
    </xf>
    <xf numFmtId="0" fontId="45" fillId="0" borderId="61" xfId="0" applyFont="1" applyBorder="1" applyAlignment="1">
      <alignment horizontal="center" vertical="center"/>
    </xf>
    <xf numFmtId="0" fontId="52" fillId="2" borderId="0" xfId="6" applyFont="1" applyFill="1" applyAlignment="1">
      <alignment horizontal="center" vertical="center"/>
    </xf>
    <xf numFmtId="0" fontId="52" fillId="2" borderId="0" xfId="6" applyFont="1" applyFill="1">
      <alignment vertical="center"/>
    </xf>
    <xf numFmtId="0" fontId="53" fillId="0" borderId="0" xfId="0" applyFont="1">
      <alignment vertical="center"/>
    </xf>
    <xf numFmtId="0" fontId="41" fillId="0" borderId="0" xfId="0" applyFont="1" applyAlignment="1">
      <alignment horizontal="center" vertical="center"/>
    </xf>
    <xf numFmtId="0" fontId="54" fillId="0" borderId="0" xfId="0" applyFont="1">
      <alignment vertical="center"/>
    </xf>
    <xf numFmtId="0" fontId="55" fillId="0" borderId="0" xfId="0" applyFont="1">
      <alignment vertical="center"/>
    </xf>
    <xf numFmtId="176" fontId="15" fillId="0" borderId="0" xfId="0" applyNumberFormat="1" applyFont="1" applyAlignment="1">
      <alignment horizontal="left" vertical="center"/>
    </xf>
    <xf numFmtId="3" fontId="24" fillId="0" borderId="42" xfId="0" quotePrefix="1" applyNumberFormat="1" applyFont="1" applyBorder="1" applyAlignment="1">
      <alignment horizontal="right" vertical="center"/>
    </xf>
    <xf numFmtId="0" fontId="56" fillId="0" borderId="0" xfId="0" applyFont="1">
      <alignment vertical="center"/>
    </xf>
    <xf numFmtId="0" fontId="45" fillId="0" borderId="25" xfId="0" applyFont="1" applyBorder="1" applyAlignment="1">
      <alignment vertical="center" shrinkToFit="1"/>
    </xf>
    <xf numFmtId="0" fontId="24" fillId="0" borderId="0" xfId="0" applyFont="1" applyAlignment="1">
      <alignment horizontal="center" vertical="center"/>
    </xf>
    <xf numFmtId="0" fontId="24" fillId="0" borderId="0" xfId="0" applyFont="1" applyAlignment="1">
      <alignment vertical="center" wrapText="1"/>
    </xf>
    <xf numFmtId="0" fontId="24" fillId="0" borderId="42" xfId="0" applyFont="1" applyBorder="1" applyAlignment="1">
      <alignment horizontal="center" vertical="center"/>
    </xf>
    <xf numFmtId="0" fontId="25" fillId="0" borderId="0" xfId="0" applyFont="1" applyAlignment="1">
      <alignment vertical="distributed" wrapText="1"/>
    </xf>
    <xf numFmtId="0" fontId="24" fillId="0" borderId="0" xfId="0" applyFont="1" applyAlignment="1">
      <alignment vertical="distributed" wrapText="1"/>
    </xf>
    <xf numFmtId="38" fontId="26" fillId="0" borderId="0" xfId="3" applyFont="1">
      <alignment vertical="center"/>
    </xf>
    <xf numFmtId="0" fontId="0" fillId="0" borderId="0" xfId="0" applyAlignment="1">
      <alignment vertical="center"/>
    </xf>
    <xf numFmtId="0" fontId="24" fillId="0" borderId="0" xfId="0" applyFont="1" applyAlignment="1">
      <alignment horizontal="center" vertical="center"/>
    </xf>
    <xf numFmtId="0" fontId="25" fillId="0" borderId="0" xfId="0" applyFont="1" applyAlignment="1">
      <alignment vertical="center" shrinkToFit="1"/>
    </xf>
    <xf numFmtId="0" fontId="0" fillId="0" borderId="0" xfId="0" applyAlignment="1">
      <alignment vertical="center"/>
    </xf>
    <xf numFmtId="0" fontId="41" fillId="0" borderId="0" xfId="0" applyFont="1" applyAlignment="1">
      <alignment vertical="center"/>
    </xf>
    <xf numFmtId="38" fontId="26" fillId="0" borderId="42" xfId="3" applyFont="1" applyBorder="1" applyAlignment="1">
      <alignment horizontal="right" vertical="center"/>
    </xf>
    <xf numFmtId="38" fontId="24" fillId="0" borderId="42" xfId="3" quotePrefix="1" applyFont="1" applyBorder="1" applyAlignment="1">
      <alignment horizontal="right" vertical="center"/>
    </xf>
    <xf numFmtId="0" fontId="57" fillId="0" borderId="0" xfId="0" applyFont="1">
      <alignment vertical="center"/>
    </xf>
    <xf numFmtId="0" fontId="58" fillId="0" borderId="0" xfId="0" applyFont="1">
      <alignment vertical="center"/>
    </xf>
    <xf numFmtId="0" fontId="58" fillId="0" borderId="42" xfId="0" applyFont="1" applyBorder="1" applyAlignment="1">
      <alignment horizontal="center" vertical="center" textRotation="255"/>
    </xf>
    <xf numFmtId="0" fontId="58" fillId="0" borderId="42" xfId="0" applyFont="1" applyBorder="1">
      <alignment vertical="center"/>
    </xf>
    <xf numFmtId="0" fontId="25" fillId="0" borderId="0" xfId="0" applyFont="1" applyAlignment="1">
      <alignment horizontal="left" vertical="center" shrinkToFit="1"/>
    </xf>
    <xf numFmtId="0" fontId="0" fillId="5" borderId="42" xfId="0" applyFill="1" applyBorder="1" applyAlignment="1">
      <alignment horizontal="center" vertical="center"/>
    </xf>
    <xf numFmtId="0" fontId="0" fillId="0" borderId="0" xfId="0" applyFill="1" applyAlignment="1">
      <alignment vertical="center"/>
    </xf>
    <xf numFmtId="0" fontId="0" fillId="0" borderId="42" xfId="0" applyFill="1" applyBorder="1" applyAlignment="1">
      <alignment horizontal="center" vertical="center"/>
    </xf>
    <xf numFmtId="38" fontId="0" fillId="0" borderId="0" xfId="3" applyFont="1" applyFill="1" applyAlignment="1">
      <alignment vertical="center"/>
    </xf>
    <xf numFmtId="0" fontId="0" fillId="0" borderId="42" xfId="0" applyFill="1" applyBorder="1" applyAlignment="1">
      <alignment vertical="center"/>
    </xf>
    <xf numFmtId="38" fontId="0" fillId="0" borderId="42" xfId="3" applyFont="1" applyFill="1" applyBorder="1" applyAlignment="1">
      <alignment vertical="center"/>
    </xf>
    <xf numFmtId="0" fontId="0" fillId="8" borderId="42" xfId="0" applyFill="1" applyBorder="1" applyAlignment="1">
      <alignment horizontal="center" vertical="center"/>
    </xf>
    <xf numFmtId="0" fontId="0" fillId="0" borderId="42" xfId="0" applyFill="1" applyBorder="1" applyAlignment="1">
      <alignment horizontal="center" vertical="center" shrinkToFit="1"/>
    </xf>
    <xf numFmtId="38" fontId="0" fillId="0" borderId="42" xfId="3" applyFont="1" applyFill="1" applyBorder="1" applyAlignment="1">
      <alignment horizontal="center" vertical="center"/>
    </xf>
    <xf numFmtId="0" fontId="0" fillId="11" borderId="42" xfId="0" applyFill="1" applyBorder="1" applyAlignment="1">
      <alignment horizontal="center" vertical="center"/>
    </xf>
    <xf numFmtId="0" fontId="0" fillId="10" borderId="42" xfId="0" applyFill="1" applyBorder="1" applyAlignment="1">
      <alignment horizontal="center" vertical="center"/>
    </xf>
    <xf numFmtId="0" fontId="0" fillId="0" borderId="0" xfId="0" applyAlignment="1">
      <alignment horizontal="left" vertical="center"/>
    </xf>
    <xf numFmtId="0" fontId="41" fillId="0" borderId="0" xfId="0" applyFont="1" applyAlignment="1">
      <alignment horizontal="left" vertical="center"/>
    </xf>
    <xf numFmtId="0" fontId="59" fillId="0" borderId="0" xfId="6" applyFont="1" applyFill="1" applyBorder="1">
      <alignment vertical="center"/>
    </xf>
    <xf numFmtId="0" fontId="0" fillId="0" borderId="0" xfId="0" applyFill="1" applyBorder="1" applyAlignment="1">
      <alignment horizontal="left" vertical="center"/>
    </xf>
    <xf numFmtId="0" fontId="41" fillId="0" borderId="0" xfId="0" applyFont="1" applyFill="1" applyBorder="1" applyAlignment="1">
      <alignment horizontal="left" vertical="center"/>
    </xf>
    <xf numFmtId="0" fontId="41" fillId="0" borderId="0" xfId="0" applyFont="1" applyFill="1" applyBorder="1" applyAlignment="1">
      <alignment horizontal="center" vertical="center"/>
    </xf>
    <xf numFmtId="0" fontId="41" fillId="0" borderId="0" xfId="0" applyFont="1" applyFill="1" applyBorder="1">
      <alignment vertical="center"/>
    </xf>
    <xf numFmtId="0" fontId="32" fillId="0" borderId="0" xfId="0" applyFont="1" applyFill="1" applyBorder="1">
      <alignment vertical="center"/>
    </xf>
    <xf numFmtId="0" fontId="43" fillId="0" borderId="0" xfId="6" quotePrefix="1" applyFill="1" applyBorder="1" applyAlignment="1">
      <alignment horizontal="left" vertical="center"/>
    </xf>
    <xf numFmtId="0" fontId="43" fillId="0" borderId="0" xfId="6" applyFill="1" applyBorder="1" applyAlignment="1">
      <alignment horizontal="left" vertical="center"/>
    </xf>
    <xf numFmtId="0" fontId="43" fillId="0" borderId="0" xfId="6" quotePrefix="1" applyFill="1" applyBorder="1" applyAlignment="1">
      <alignment vertical="center"/>
    </xf>
    <xf numFmtId="0" fontId="43" fillId="0" borderId="0" xfId="6" applyFill="1" applyBorder="1" applyAlignment="1">
      <alignment vertical="center"/>
    </xf>
    <xf numFmtId="0" fontId="59" fillId="0" borderId="42" xfId="6" applyFont="1" applyFill="1" applyBorder="1">
      <alignment vertical="center"/>
    </xf>
    <xf numFmtId="0" fontId="34" fillId="0" borderId="0" xfId="0" applyFont="1">
      <alignment vertical="center"/>
    </xf>
    <xf numFmtId="0" fontId="0" fillId="9" borderId="42" xfId="0" applyFill="1" applyBorder="1" applyAlignment="1">
      <alignment horizontal="center" vertical="center"/>
    </xf>
    <xf numFmtId="0" fontId="0" fillId="11" borderId="42" xfId="0" applyFill="1" applyBorder="1" applyAlignment="1">
      <alignment horizontal="center" vertical="center"/>
    </xf>
    <xf numFmtId="0" fontId="0" fillId="0" borderId="0" xfId="0" applyAlignment="1">
      <alignment horizontal="center" vertical="center"/>
    </xf>
    <xf numFmtId="0" fontId="0" fillId="12" borderId="42" xfId="0" applyFill="1" applyBorder="1" applyAlignment="1">
      <alignment horizontal="center" vertical="center"/>
    </xf>
    <xf numFmtId="38" fontId="37" fillId="12" borderId="42" xfId="3" applyFont="1" applyFill="1" applyBorder="1" applyAlignment="1">
      <alignment vertical="center"/>
    </xf>
    <xf numFmtId="0" fontId="31" fillId="0" borderId="8" xfId="0" applyFont="1" applyBorder="1">
      <alignment vertical="center"/>
    </xf>
    <xf numFmtId="0" fontId="0" fillId="0" borderId="8" xfId="0" applyBorder="1">
      <alignment vertical="center"/>
    </xf>
    <xf numFmtId="0" fontId="45" fillId="3" borderId="0" xfId="0" applyFont="1" applyFill="1" applyAlignment="1">
      <alignment horizontal="center" vertical="center"/>
    </xf>
    <xf numFmtId="0" fontId="0" fillId="0" borderId="75" xfId="0" applyBorder="1" applyAlignment="1">
      <alignment horizontal="center" vertical="center"/>
    </xf>
    <xf numFmtId="0" fontId="0" fillId="0" borderId="80" xfId="0" applyBorder="1" applyAlignment="1">
      <alignment horizontal="center" vertical="center"/>
    </xf>
    <xf numFmtId="0" fontId="0" fillId="0" borderId="78" xfId="0" applyBorder="1" applyAlignment="1">
      <alignment horizontal="center" vertical="center"/>
    </xf>
    <xf numFmtId="186" fontId="0" fillId="0" borderId="0" xfId="0" applyNumberFormat="1">
      <alignment vertical="center"/>
    </xf>
    <xf numFmtId="0" fontId="0" fillId="13" borderId="42" xfId="0" applyFill="1" applyBorder="1" applyAlignment="1">
      <alignment horizontal="center" vertical="center"/>
    </xf>
    <xf numFmtId="58" fontId="0" fillId="0" borderId="42" xfId="0" applyNumberFormat="1" applyFill="1" applyBorder="1" applyAlignment="1">
      <alignment horizontal="center" vertical="center"/>
    </xf>
    <xf numFmtId="0" fontId="15" fillId="0" borderId="0" xfId="0" applyFont="1" applyAlignment="1">
      <alignment horizontal="distributed" vertical="center"/>
    </xf>
    <xf numFmtId="0" fontId="65" fillId="0" borderId="0" xfId="0" applyFont="1">
      <alignment vertical="center"/>
    </xf>
    <xf numFmtId="0" fontId="45" fillId="0" borderId="0" xfId="10" applyFont="1">
      <alignment vertical="center"/>
    </xf>
    <xf numFmtId="184" fontId="39" fillId="8" borderId="42" xfId="10" applyNumberFormat="1" applyFont="1" applyFill="1" applyBorder="1">
      <alignment vertical="center"/>
    </xf>
    <xf numFmtId="0" fontId="4" fillId="0" borderId="0" xfId="10" applyAlignment="1">
      <alignment horizontal="right" vertical="center"/>
    </xf>
    <xf numFmtId="0" fontId="4" fillId="0" borderId="0" xfId="10">
      <alignment vertical="center"/>
    </xf>
    <xf numFmtId="185" fontId="50" fillId="0" borderId="42" xfId="10" applyNumberFormat="1" applyFont="1" applyFill="1" applyBorder="1">
      <alignment vertical="center"/>
    </xf>
    <xf numFmtId="0" fontId="4" fillId="0" borderId="42" xfId="10" applyBorder="1" applyAlignment="1">
      <alignment horizontal="center" vertical="center"/>
    </xf>
    <xf numFmtId="38" fontId="70" fillId="0" borderId="61" xfId="11" applyFont="1" applyBorder="1">
      <alignment vertical="center"/>
    </xf>
    <xf numFmtId="38" fontId="0" fillId="14" borderId="65" xfId="12" applyFont="1" applyFill="1" applyBorder="1" applyAlignment="1">
      <alignment horizontal="center" vertical="center"/>
    </xf>
    <xf numFmtId="38" fontId="70" fillId="0" borderId="0" xfId="11" applyFont="1">
      <alignment vertical="center"/>
    </xf>
    <xf numFmtId="38" fontId="0" fillId="0" borderId="0" xfId="12" applyFont="1" applyBorder="1" applyAlignment="1">
      <alignment horizontal="center" vertical="center" shrinkToFit="1"/>
    </xf>
    <xf numFmtId="38" fontId="58" fillId="0" borderId="0" xfId="11" applyFont="1" applyAlignment="1">
      <alignment horizontal="center" vertical="center"/>
    </xf>
    <xf numFmtId="0" fontId="58" fillId="0" borderId="58" xfId="10" applyFont="1" applyBorder="1" applyAlignment="1">
      <alignment vertical="center" shrinkToFit="1"/>
    </xf>
    <xf numFmtId="38" fontId="58" fillId="0" borderId="68" xfId="11" applyFont="1" applyBorder="1">
      <alignment vertical="center"/>
    </xf>
    <xf numFmtId="38" fontId="58" fillId="0" borderId="66" xfId="11" applyFont="1" applyBorder="1" applyAlignment="1">
      <alignment horizontal="right" vertical="center"/>
    </xf>
    <xf numFmtId="187" fontId="58" fillId="0" borderId="64" xfId="10" applyNumberFormat="1" applyFont="1" applyBorder="1">
      <alignment vertical="center"/>
    </xf>
    <xf numFmtId="0" fontId="58" fillId="0" borderId="64" xfId="10" applyFont="1" applyBorder="1" applyAlignment="1">
      <alignment horizontal="center" vertical="center"/>
    </xf>
    <xf numFmtId="0" fontId="58" fillId="0" borderId="55" xfId="10" applyFont="1" applyBorder="1" applyAlignment="1">
      <alignment vertical="center" shrinkToFit="1"/>
    </xf>
    <xf numFmtId="38" fontId="58" fillId="0" borderId="67" xfId="11" applyFont="1" applyBorder="1">
      <alignment vertical="center"/>
    </xf>
    <xf numFmtId="38" fontId="58" fillId="0" borderId="50" xfId="11" applyFont="1" applyBorder="1" applyAlignment="1">
      <alignment horizontal="right" vertical="center"/>
    </xf>
    <xf numFmtId="187" fontId="58" fillId="0" borderId="48" xfId="10" applyNumberFormat="1" applyFont="1" applyBorder="1">
      <alignment vertical="center"/>
    </xf>
    <xf numFmtId="0" fontId="58" fillId="0" borderId="48" xfId="10" applyFont="1" applyBorder="1" applyAlignment="1">
      <alignment horizontal="center" vertical="center"/>
    </xf>
    <xf numFmtId="188" fontId="58" fillId="0" borderId="48" xfId="10" applyNumberFormat="1" applyFont="1" applyBorder="1">
      <alignment vertical="center"/>
    </xf>
    <xf numFmtId="0" fontId="39" fillId="8" borderId="46" xfId="10" applyFont="1" applyFill="1" applyBorder="1">
      <alignment vertical="center"/>
    </xf>
    <xf numFmtId="0" fontId="4" fillId="0" borderId="47" xfId="10" applyBorder="1">
      <alignment vertical="center"/>
    </xf>
    <xf numFmtId="0" fontId="50" fillId="0" borderId="45" xfId="10" applyFont="1" applyBorder="1">
      <alignment vertical="center"/>
    </xf>
    <xf numFmtId="183" fontId="50" fillId="3" borderId="42" xfId="10" applyNumberFormat="1" applyFont="1" applyFill="1" applyBorder="1">
      <alignment vertical="center"/>
    </xf>
    <xf numFmtId="182" fontId="50" fillId="3" borderId="42" xfId="10" applyNumberFormat="1" applyFont="1" applyFill="1" applyBorder="1">
      <alignment vertical="center"/>
    </xf>
    <xf numFmtId="0" fontId="58" fillId="0" borderId="71" xfId="10" applyFont="1" applyBorder="1" applyAlignment="1">
      <alignment vertical="center" shrinkToFit="1"/>
    </xf>
    <xf numFmtId="38" fontId="58" fillId="0" borderId="70" xfId="11" applyFont="1" applyBorder="1">
      <alignment vertical="center"/>
    </xf>
    <xf numFmtId="38" fontId="58" fillId="0" borderId="31" xfId="11" applyFont="1" applyBorder="1" applyAlignment="1">
      <alignment horizontal="right" vertical="center"/>
    </xf>
    <xf numFmtId="187" fontId="58" fillId="0" borderId="49" xfId="10" applyNumberFormat="1" applyFont="1" applyBorder="1">
      <alignment vertical="center"/>
    </xf>
    <xf numFmtId="0" fontId="58" fillId="0" borderId="49" xfId="10" applyFont="1" applyBorder="1" applyAlignment="1">
      <alignment horizontal="center" vertical="center"/>
    </xf>
    <xf numFmtId="0" fontId="58" fillId="14" borderId="46" xfId="10" applyFont="1" applyFill="1" applyBorder="1" applyAlignment="1">
      <alignment horizontal="center" vertical="center"/>
    </xf>
    <xf numFmtId="38" fontId="58" fillId="14" borderId="42" xfId="12" applyFont="1" applyFill="1" applyBorder="1" applyAlignment="1">
      <alignment horizontal="center" vertical="center"/>
    </xf>
    <xf numFmtId="38" fontId="58" fillId="14" borderId="73" xfId="12" applyFont="1" applyFill="1" applyBorder="1" applyAlignment="1">
      <alignment horizontal="center" vertical="center"/>
    </xf>
    <xf numFmtId="187" fontId="58" fillId="14" borderId="72" xfId="10" applyNumberFormat="1" applyFont="1" applyFill="1" applyBorder="1" applyAlignment="1">
      <alignment horizontal="center" vertical="center"/>
    </xf>
    <xf numFmtId="0" fontId="58" fillId="14" borderId="72" xfId="10" applyFont="1" applyFill="1" applyBorder="1" applyAlignment="1">
      <alignment horizontal="center" vertical="center"/>
    </xf>
    <xf numFmtId="0" fontId="58" fillId="0" borderId="0" xfId="10" applyFont="1">
      <alignment vertical="center"/>
    </xf>
    <xf numFmtId="0" fontId="51" fillId="0" borderId="0" xfId="10" applyFont="1">
      <alignment vertical="center"/>
    </xf>
    <xf numFmtId="38" fontId="0" fillId="0" borderId="0" xfId="12" applyFont="1" applyBorder="1">
      <alignment vertical="center"/>
    </xf>
    <xf numFmtId="0" fontId="4" fillId="0" borderId="0" xfId="10" applyBorder="1">
      <alignment vertical="center"/>
    </xf>
    <xf numFmtId="0" fontId="4" fillId="0" borderId="0" xfId="10" applyBorder="1" applyAlignment="1">
      <alignment horizontal="center" vertical="center"/>
    </xf>
    <xf numFmtId="38" fontId="0" fillId="0" borderId="0" xfId="12" applyFont="1">
      <alignment vertical="center"/>
    </xf>
    <xf numFmtId="38" fontId="45" fillId="0" borderId="0" xfId="12" quotePrefix="1" applyFont="1" applyAlignment="1">
      <alignment horizontal="center" vertical="center"/>
    </xf>
    <xf numFmtId="0" fontId="45" fillId="0" borderId="0" xfId="10" applyFont="1" applyAlignment="1">
      <alignment vertical="center" wrapText="1"/>
    </xf>
    <xf numFmtId="0" fontId="73" fillId="0" borderId="0" xfId="10" applyFont="1" applyAlignment="1">
      <alignment vertical="center" wrapText="1"/>
    </xf>
    <xf numFmtId="0" fontId="74" fillId="0" borderId="0" xfId="10" applyFont="1">
      <alignment vertical="center"/>
    </xf>
    <xf numFmtId="0" fontId="58" fillId="10" borderId="0" xfId="10" applyFont="1" applyFill="1">
      <alignment vertical="center"/>
    </xf>
    <xf numFmtId="0" fontId="75" fillId="2" borderId="42" xfId="10" applyFont="1" applyFill="1" applyBorder="1" applyAlignment="1">
      <alignment horizontal="center" vertical="center"/>
    </xf>
    <xf numFmtId="0" fontId="45" fillId="0" borderId="0" xfId="10" applyFont="1" applyAlignment="1">
      <alignment vertical="center" shrinkToFit="1"/>
    </xf>
    <xf numFmtId="0" fontId="45" fillId="0" borderId="0" xfId="10" quotePrefix="1" applyFont="1">
      <alignment vertical="center"/>
    </xf>
    <xf numFmtId="38" fontId="45" fillId="3" borderId="0" xfId="12" applyFont="1" applyFill="1">
      <alignment vertical="center"/>
    </xf>
    <xf numFmtId="0" fontId="45" fillId="3" borderId="0" xfId="10" applyFont="1" applyFill="1">
      <alignment vertical="center"/>
    </xf>
    <xf numFmtId="0" fontId="0" fillId="3" borderId="42" xfId="0" applyFont="1" applyFill="1" applyBorder="1" applyAlignment="1">
      <alignment horizontal="center" vertical="center"/>
    </xf>
    <xf numFmtId="0" fontId="77" fillId="0" borderId="0" xfId="0" applyFont="1">
      <alignment vertical="center"/>
    </xf>
    <xf numFmtId="49" fontId="0" fillId="15" borderId="42" xfId="0" applyNumberFormat="1" applyFont="1" applyFill="1" applyBorder="1" applyAlignment="1">
      <alignment horizontal="center" vertical="center"/>
    </xf>
    <xf numFmtId="0" fontId="45" fillId="3" borderId="42" xfId="10" applyFont="1" applyFill="1" applyBorder="1" applyAlignment="1">
      <alignment horizontal="center" vertical="center"/>
    </xf>
    <xf numFmtId="0" fontId="45" fillId="3" borderId="42" xfId="10" applyFont="1" applyFill="1" applyBorder="1">
      <alignment vertical="center"/>
    </xf>
    <xf numFmtId="0" fontId="45" fillId="3" borderId="42" xfId="10" applyFont="1" applyFill="1" applyBorder="1" applyAlignment="1">
      <alignment vertical="center"/>
    </xf>
    <xf numFmtId="0" fontId="79" fillId="0" borderId="0" xfId="0" applyFont="1">
      <alignment vertical="center"/>
    </xf>
    <xf numFmtId="0" fontId="24" fillId="0" borderId="0" xfId="0" applyFont="1" applyAlignment="1">
      <alignment horizontal="center" vertical="center"/>
    </xf>
    <xf numFmtId="0" fontId="80" fillId="0" borderId="0" xfId="0" applyFont="1">
      <alignment vertical="center"/>
    </xf>
    <xf numFmtId="0" fontId="81" fillId="0" borderId="0" xfId="0" applyFont="1">
      <alignment vertical="center"/>
    </xf>
    <xf numFmtId="38" fontId="46" fillId="0" borderId="0" xfId="0" applyNumberFormat="1" applyFont="1">
      <alignment vertical="center"/>
    </xf>
    <xf numFmtId="0" fontId="32" fillId="0" borderId="0" xfId="0" applyFont="1" applyFill="1" applyAlignment="1">
      <alignment vertical="center"/>
    </xf>
    <xf numFmtId="176" fontId="66" fillId="0" borderId="0" xfId="0" applyNumberFormat="1" applyFont="1" applyAlignment="1">
      <alignment horizontal="center" vertical="center" shrinkToFit="1"/>
    </xf>
    <xf numFmtId="0" fontId="15" fillId="0" borderId="0" xfId="13" applyFont="1">
      <alignment vertical="center"/>
    </xf>
    <xf numFmtId="0" fontId="15" fillId="0" borderId="0" xfId="13" applyFont="1" applyAlignment="1">
      <alignment horizontal="distributed" vertical="center"/>
    </xf>
    <xf numFmtId="0" fontId="3" fillId="0" borderId="0" xfId="13">
      <alignment vertical="center"/>
    </xf>
    <xf numFmtId="176" fontId="66" fillId="0" borderId="0" xfId="13" applyNumberFormat="1" applyFont="1" applyAlignment="1">
      <alignment horizontal="distributed" vertical="center" shrinkToFit="1"/>
    </xf>
    <xf numFmtId="176" fontId="15" fillId="0" borderId="0" xfId="13" applyNumberFormat="1" applyFont="1" applyAlignment="1">
      <alignment horizontal="left" vertical="center"/>
    </xf>
    <xf numFmtId="0" fontId="54" fillId="0" borderId="0" xfId="13" applyFont="1">
      <alignment vertical="center"/>
    </xf>
    <xf numFmtId="0" fontId="30" fillId="0" borderId="0" xfId="13" applyFont="1">
      <alignment vertical="center"/>
    </xf>
    <xf numFmtId="0" fontId="82" fillId="0" borderId="0" xfId="8" applyFont="1" applyFill="1">
      <alignment vertical="center"/>
    </xf>
    <xf numFmtId="0" fontId="83" fillId="0" borderId="0" xfId="8" applyFont="1" applyFill="1">
      <alignment vertical="center"/>
    </xf>
    <xf numFmtId="49" fontId="83" fillId="0" borderId="0" xfId="8" applyNumberFormat="1" applyFont="1" applyFill="1" applyAlignment="1">
      <alignment horizontal="right" vertical="center"/>
    </xf>
    <xf numFmtId="49" fontId="83" fillId="0" borderId="0" xfId="8" applyNumberFormat="1" applyFont="1" applyFill="1">
      <alignment vertical="center"/>
    </xf>
    <xf numFmtId="0" fontId="85" fillId="0" borderId="0" xfId="8" applyFont="1" applyFill="1">
      <alignment vertical="center"/>
    </xf>
    <xf numFmtId="0" fontId="82" fillId="0" borderId="0" xfId="8" applyFont="1" applyFill="1" applyAlignment="1">
      <alignment vertical="top"/>
    </xf>
    <xf numFmtId="0" fontId="82" fillId="0" borderId="0" xfId="8" applyFont="1" applyFill="1" applyAlignment="1">
      <alignment horizontal="center" vertical="center"/>
    </xf>
    <xf numFmtId="0" fontId="86" fillId="0" borderId="0" xfId="8" applyFont="1" applyFill="1">
      <alignment vertical="center"/>
    </xf>
    <xf numFmtId="0" fontId="83" fillId="0" borderId="0" xfId="8" applyFont="1" applyFill="1" applyAlignment="1">
      <alignment vertical="center" shrinkToFit="1"/>
    </xf>
    <xf numFmtId="191" fontId="83" fillId="0" borderId="0" xfId="8" applyNumberFormat="1" applyFont="1" applyFill="1" applyAlignment="1">
      <alignment horizontal="left" vertical="center" shrinkToFit="1"/>
    </xf>
    <xf numFmtId="0" fontId="90" fillId="0" borderId="0" xfId="8" applyFont="1" applyFill="1">
      <alignment vertical="center"/>
    </xf>
    <xf numFmtId="0" fontId="83" fillId="0" borderId="0" xfId="8" applyFont="1" applyFill="1" applyAlignment="1">
      <alignment horizontal="right" vertical="center" shrinkToFit="1"/>
    </xf>
    <xf numFmtId="49" fontId="84" fillId="0" borderId="0" xfId="8" applyNumberFormat="1" applyFont="1" applyFill="1" applyAlignment="1">
      <alignment horizontal="center" vertical="center" shrinkToFit="1"/>
    </xf>
    <xf numFmtId="0" fontId="85" fillId="0" borderId="0" xfId="8" applyFont="1" applyFill="1" applyAlignment="1">
      <alignment vertical="center" shrinkToFit="1"/>
    </xf>
    <xf numFmtId="0" fontId="86" fillId="0" borderId="11" xfId="8" applyFont="1" applyFill="1" applyBorder="1" applyAlignment="1">
      <alignment vertical="center" wrapText="1"/>
    </xf>
    <xf numFmtId="0" fontId="83" fillId="0" borderId="12" xfId="8" applyFont="1" applyFill="1" applyBorder="1">
      <alignment vertical="center"/>
    </xf>
    <xf numFmtId="0" fontId="83" fillId="0" borderId="84" xfId="8" applyFont="1" applyFill="1" applyBorder="1">
      <alignment vertical="center"/>
    </xf>
    <xf numFmtId="0" fontId="86" fillId="0" borderId="89" xfId="8" applyFont="1" applyFill="1" applyBorder="1" applyAlignment="1">
      <alignment vertical="center" wrapText="1"/>
    </xf>
    <xf numFmtId="0" fontId="83" fillId="0" borderId="32" xfId="8" applyFont="1" applyFill="1" applyBorder="1">
      <alignment vertical="center"/>
    </xf>
    <xf numFmtId="0" fontId="83" fillId="0" borderId="71" xfId="8" applyFont="1" applyFill="1" applyBorder="1">
      <alignment vertical="center"/>
    </xf>
    <xf numFmtId="0" fontId="85" fillId="0" borderId="0" xfId="8" applyFont="1" applyFill="1" applyAlignment="1">
      <alignment horizontal="left" vertical="center" shrinkToFit="1"/>
    </xf>
    <xf numFmtId="0" fontId="83" fillId="0" borderId="66" xfId="8" applyFont="1" applyFill="1" applyBorder="1">
      <alignment vertical="center"/>
    </xf>
    <xf numFmtId="0" fontId="83" fillId="0" borderId="57" xfId="8" applyFont="1" applyFill="1" applyBorder="1">
      <alignment vertical="center"/>
    </xf>
    <xf numFmtId="0" fontId="83" fillId="0" borderId="58" xfId="8" applyFont="1" applyFill="1" applyBorder="1">
      <alignment vertical="center"/>
    </xf>
    <xf numFmtId="0" fontId="91" fillId="0" borderId="25" xfId="8" applyFont="1" applyFill="1" applyBorder="1" applyAlignment="1">
      <alignment vertical="center" shrinkToFit="1"/>
    </xf>
    <xf numFmtId="0" fontId="85" fillId="0" borderId="0" xfId="8" applyFont="1" applyFill="1" applyAlignment="1">
      <alignment horizontal="center" vertical="center"/>
    </xf>
    <xf numFmtId="0" fontId="82" fillId="0" borderId="25" xfId="8" applyFont="1" applyFill="1" applyBorder="1">
      <alignment vertical="center"/>
    </xf>
    <xf numFmtId="176" fontId="87" fillId="0" borderId="25" xfId="8" applyNumberFormat="1" applyFont="1" applyFill="1" applyBorder="1" applyAlignment="1">
      <alignment horizontal="distributed" vertical="center"/>
    </xf>
    <xf numFmtId="49" fontId="85" fillId="0" borderId="0" xfId="8" applyNumberFormat="1" applyFont="1" applyFill="1" applyAlignment="1">
      <alignment horizontal="right" vertical="center"/>
    </xf>
    <xf numFmtId="0" fontId="85" fillId="0" borderId="0" xfId="8" applyFont="1" applyFill="1" applyAlignment="1">
      <alignment horizontal="distributed" vertical="center"/>
    </xf>
    <xf numFmtId="0" fontId="83" fillId="0" borderId="0" xfId="8" applyFont="1" applyFill="1" applyAlignment="1">
      <alignment horizontal="distributed" vertical="center"/>
    </xf>
    <xf numFmtId="0" fontId="83" fillId="0" borderId="0" xfId="8" applyFont="1" applyFill="1" applyAlignment="1">
      <alignment horizontal="right" vertical="center"/>
    </xf>
    <xf numFmtId="0" fontId="83" fillId="0" borderId="0" xfId="8" applyFont="1" applyFill="1" applyAlignment="1">
      <alignment horizontal="center" vertical="center"/>
    </xf>
    <xf numFmtId="0" fontId="91" fillId="0" borderId="50" xfId="8" applyFont="1" applyFill="1" applyBorder="1" applyAlignment="1">
      <alignment vertical="center" shrinkToFit="1"/>
    </xf>
    <xf numFmtId="0" fontId="82" fillId="0" borderId="27" xfId="8" applyFont="1" applyFill="1" applyBorder="1">
      <alignment vertical="center"/>
    </xf>
    <xf numFmtId="0" fontId="83" fillId="0" borderId="0" xfId="8" applyFont="1" applyFill="1" applyAlignment="1">
      <alignment vertical="top" wrapText="1" shrinkToFit="1"/>
    </xf>
    <xf numFmtId="0" fontId="82" fillId="0" borderId="35" xfId="8" applyFont="1" applyFill="1" applyBorder="1">
      <alignment vertical="center"/>
    </xf>
    <xf numFmtId="0" fontId="82" fillId="0" borderId="31" xfId="8" applyFont="1" applyFill="1" applyBorder="1">
      <alignment vertical="center"/>
    </xf>
    <xf numFmtId="0" fontId="83" fillId="0" borderId="0" xfId="8" applyFont="1" applyFill="1" applyAlignment="1">
      <alignment vertical="top" shrinkToFit="1"/>
    </xf>
    <xf numFmtId="0" fontId="82" fillId="0" borderId="50" xfId="8" applyFont="1" applyFill="1" applyBorder="1">
      <alignment vertical="center"/>
    </xf>
    <xf numFmtId="0" fontId="83" fillId="0" borderId="0" xfId="8" applyFont="1" applyFill="1" applyAlignment="1">
      <alignment vertical="top" wrapText="1"/>
    </xf>
    <xf numFmtId="194" fontId="85" fillId="0" borderId="0" xfId="8" applyNumberFormat="1" applyFont="1" applyFill="1" applyAlignment="1">
      <alignment horizontal="right" vertical="center" shrinkToFit="1"/>
    </xf>
    <xf numFmtId="0" fontId="91" fillId="0" borderId="50" xfId="8" applyFont="1" applyFill="1" applyBorder="1">
      <alignment vertical="center"/>
    </xf>
    <xf numFmtId="189" fontId="83" fillId="0" borderId="0" xfId="8" applyNumberFormat="1" applyFont="1" applyFill="1" applyAlignment="1">
      <alignment horizontal="left" vertical="center" shrinkToFit="1"/>
    </xf>
    <xf numFmtId="0" fontId="82" fillId="0" borderId="57" xfId="8" applyFont="1" applyFill="1" applyBorder="1">
      <alignment vertical="center"/>
    </xf>
    <xf numFmtId="0" fontId="82" fillId="0" borderId="14" xfId="8" applyFont="1" applyFill="1" applyBorder="1">
      <alignment vertical="center"/>
    </xf>
    <xf numFmtId="0" fontId="91" fillId="0" borderId="0" xfId="8" applyFont="1" applyFill="1">
      <alignment vertical="center"/>
    </xf>
    <xf numFmtId="0" fontId="82" fillId="0" borderId="88" xfId="8" applyFont="1" applyFill="1" applyBorder="1">
      <alignment vertical="center"/>
    </xf>
    <xf numFmtId="0" fontId="83" fillId="0" borderId="88" xfId="8" applyFont="1" applyFill="1" applyBorder="1">
      <alignment vertical="center"/>
    </xf>
    <xf numFmtId="195" fontId="83" fillId="0" borderId="0" xfId="8" applyNumberFormat="1" applyFont="1" applyFill="1" applyAlignment="1">
      <alignment horizontal="right" vertical="center"/>
    </xf>
    <xf numFmtId="176" fontId="82" fillId="0" borderId="0" xfId="8" applyNumberFormat="1" applyFont="1" applyFill="1" applyAlignment="1">
      <alignment horizontal="left" vertical="center"/>
    </xf>
    <xf numFmtId="176" fontId="82" fillId="0" borderId="0" xfId="8" applyNumberFormat="1" applyFont="1" applyFill="1">
      <alignment vertical="center"/>
    </xf>
    <xf numFmtId="0" fontId="83" fillId="0" borderId="88" xfId="8" applyFont="1" applyFill="1" applyBorder="1" applyAlignment="1">
      <alignment horizontal="left" vertical="center" indent="1"/>
    </xf>
    <xf numFmtId="196" fontId="82" fillId="0" borderId="0" xfId="8" applyNumberFormat="1" applyFont="1" applyFill="1">
      <alignment vertical="center"/>
    </xf>
    <xf numFmtId="0" fontId="82" fillId="0" borderId="7" xfId="8" applyFont="1" applyFill="1" applyBorder="1">
      <alignment vertical="center"/>
    </xf>
    <xf numFmtId="0" fontId="83" fillId="0" borderId="8" xfId="8" applyFont="1" applyFill="1" applyBorder="1">
      <alignment vertical="center"/>
    </xf>
    <xf numFmtId="0" fontId="83" fillId="0" borderId="9" xfId="8" applyFont="1" applyFill="1" applyBorder="1">
      <alignment vertical="center"/>
    </xf>
    <xf numFmtId="189" fontId="85" fillId="0" borderId="0" xfId="8" applyNumberFormat="1" applyFont="1" applyFill="1" applyAlignment="1">
      <alignment horizontal="distributed" vertical="center" shrinkToFit="1"/>
    </xf>
    <xf numFmtId="0" fontId="82" fillId="16" borderId="0" xfId="8" applyFont="1" applyFill="1" applyAlignment="1">
      <alignment vertical="center"/>
    </xf>
    <xf numFmtId="0" fontId="82" fillId="16" borderId="32" xfId="8" applyFont="1" applyFill="1" applyBorder="1" applyAlignment="1">
      <alignment vertical="center"/>
    </xf>
    <xf numFmtId="0" fontId="2" fillId="0" borderId="0" xfId="14">
      <alignment vertical="center"/>
    </xf>
    <xf numFmtId="0" fontId="94" fillId="0" borderId="0" xfId="14" applyFont="1">
      <alignment vertical="center"/>
    </xf>
    <xf numFmtId="0" fontId="96" fillId="17" borderId="0" xfId="14" applyFont="1" applyFill="1">
      <alignment vertical="center"/>
    </xf>
    <xf numFmtId="0" fontId="97" fillId="17" borderId="0" xfId="14" applyFont="1" applyFill="1">
      <alignment vertical="center"/>
    </xf>
    <xf numFmtId="0" fontId="102" fillId="0" borderId="0" xfId="14" applyFont="1">
      <alignment vertical="center"/>
    </xf>
    <xf numFmtId="0" fontId="103" fillId="0" borderId="0" xfId="14" applyFont="1">
      <alignment vertical="center"/>
    </xf>
    <xf numFmtId="0" fontId="105" fillId="0" borderId="0" xfId="0" applyFont="1">
      <alignment vertical="center"/>
    </xf>
    <xf numFmtId="0" fontId="75" fillId="18" borderId="0" xfId="0" applyFont="1" applyFill="1" applyAlignment="1">
      <alignment horizontal="center" vertical="center"/>
    </xf>
    <xf numFmtId="0" fontId="1" fillId="0" borderId="0" xfId="10" applyFont="1">
      <alignment vertical="center"/>
    </xf>
    <xf numFmtId="0" fontId="0" fillId="9" borderId="42" xfId="0" applyFill="1" applyBorder="1" applyAlignment="1">
      <alignment horizontal="center" vertical="center"/>
    </xf>
    <xf numFmtId="0" fontId="0" fillId="3" borderId="42" xfId="0" applyFill="1" applyBorder="1" applyAlignment="1">
      <alignment horizontal="center" vertical="center"/>
    </xf>
    <xf numFmtId="0" fontId="0" fillId="3" borderId="42" xfId="0" applyFill="1" applyBorder="1" applyAlignment="1">
      <alignment vertical="center"/>
    </xf>
    <xf numFmtId="0" fontId="0" fillId="0" borderId="42" xfId="0" applyBorder="1" applyAlignment="1">
      <alignment vertical="center"/>
    </xf>
    <xf numFmtId="0" fontId="0" fillId="4" borderId="42" xfId="0" applyFill="1" applyBorder="1" applyAlignment="1">
      <alignment horizontal="center" vertical="center"/>
    </xf>
    <xf numFmtId="0" fontId="0" fillId="3" borderId="74" xfId="0" applyFill="1" applyBorder="1" applyAlignment="1">
      <alignment horizontal="center" vertical="center"/>
    </xf>
    <xf numFmtId="0" fontId="0" fillId="0" borderId="44" xfId="0" applyBorder="1" applyAlignment="1">
      <alignment vertical="center"/>
    </xf>
    <xf numFmtId="0" fontId="0" fillId="4" borderId="43" xfId="0" applyFill="1" applyBorder="1" applyAlignment="1">
      <alignment horizontal="center" vertical="center"/>
    </xf>
    <xf numFmtId="0" fontId="0" fillId="0" borderId="44" xfId="0" applyBorder="1" applyAlignment="1">
      <alignment horizontal="center" vertical="center"/>
    </xf>
    <xf numFmtId="0" fontId="0" fillId="9" borderId="45" xfId="0" applyFill="1" applyBorder="1" applyAlignment="1">
      <alignment horizontal="center" vertical="center"/>
    </xf>
    <xf numFmtId="0" fontId="0" fillId="9" borderId="47" xfId="0" applyFill="1" applyBorder="1" applyAlignment="1">
      <alignment horizontal="center" vertical="center"/>
    </xf>
    <xf numFmtId="0" fontId="0" fillId="9" borderId="46" xfId="0" applyFill="1" applyBorder="1" applyAlignment="1">
      <alignment horizontal="center" vertical="center"/>
    </xf>
    <xf numFmtId="0" fontId="0" fillId="4" borderId="43" xfId="0" applyFill="1" applyBorder="1" applyAlignment="1">
      <alignment horizontal="center" vertical="center" wrapText="1"/>
    </xf>
    <xf numFmtId="0" fontId="0" fillId="11" borderId="43" xfId="0" applyFill="1" applyBorder="1" applyAlignment="1">
      <alignment horizontal="center" vertical="center"/>
    </xf>
    <xf numFmtId="0" fontId="0" fillId="11" borderId="44" xfId="0" applyFill="1" applyBorder="1" applyAlignment="1">
      <alignment vertical="center"/>
    </xf>
    <xf numFmtId="38" fontId="0" fillId="0" borderId="11" xfId="3" applyFont="1" applyFill="1" applyBorder="1" applyAlignment="1">
      <alignment vertical="center" wrapText="1"/>
    </xf>
    <xf numFmtId="0" fontId="0" fillId="0" borderId="12" xfId="0" applyBorder="1" applyAlignment="1">
      <alignment vertical="center" wrapText="1"/>
    </xf>
    <xf numFmtId="0" fontId="0" fillId="0" borderId="84"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11" borderId="43" xfId="0" applyFill="1" applyBorder="1" applyAlignment="1">
      <alignment horizontal="center" vertical="center" wrapText="1"/>
    </xf>
    <xf numFmtId="0" fontId="0" fillId="11" borderId="42" xfId="0" applyFill="1" applyBorder="1" applyAlignment="1">
      <alignment horizontal="center" vertical="center"/>
    </xf>
    <xf numFmtId="0" fontId="0" fillId="11" borderId="42" xfId="0" applyFill="1" applyBorder="1" applyAlignment="1">
      <alignment vertical="center"/>
    </xf>
    <xf numFmtId="0" fontId="0" fillId="5" borderId="43" xfId="0" applyFill="1" applyBorder="1" applyAlignment="1">
      <alignment horizontal="center" vertical="center"/>
    </xf>
    <xf numFmtId="0" fontId="0" fillId="5" borderId="44" xfId="0" applyFill="1" applyBorder="1" applyAlignment="1">
      <alignment vertical="center"/>
    </xf>
    <xf numFmtId="0" fontId="0" fillId="5" borderId="42" xfId="0" applyFill="1" applyBorder="1" applyAlignment="1">
      <alignment horizontal="center" vertical="center"/>
    </xf>
    <xf numFmtId="0" fontId="0" fillId="5" borderId="42" xfId="0" applyFill="1" applyBorder="1" applyAlignment="1">
      <alignment vertical="center"/>
    </xf>
    <xf numFmtId="0" fontId="45" fillId="7" borderId="42" xfId="0" applyFont="1" applyFill="1" applyBorder="1" applyAlignment="1">
      <alignment horizontal="center" vertical="center"/>
    </xf>
    <xf numFmtId="0" fontId="0" fillId="7" borderId="42" xfId="0" applyFill="1" applyBorder="1" applyAlignment="1">
      <alignment horizontal="center" vertical="center"/>
    </xf>
    <xf numFmtId="0" fontId="0" fillId="7" borderId="45" xfId="0" applyFill="1" applyBorder="1" applyAlignment="1">
      <alignment horizontal="center" vertical="center"/>
    </xf>
    <xf numFmtId="181" fontId="45" fillId="0" borderId="54" xfId="0" applyNumberFormat="1" applyFont="1" applyBorder="1" applyAlignment="1">
      <alignment vertical="center" shrinkToFit="1"/>
    </xf>
    <xf numFmtId="0" fontId="0" fillId="0" borderId="25" xfId="0" applyBorder="1" applyAlignment="1">
      <alignment vertical="center" shrinkToFit="1"/>
    </xf>
    <xf numFmtId="0" fontId="24" fillId="0" borderId="0" xfId="0" applyFont="1" applyAlignment="1">
      <alignment horizontal="center" vertical="center"/>
    </xf>
    <xf numFmtId="176" fontId="26" fillId="0" borderId="0" xfId="0" applyNumberFormat="1" applyFont="1" applyAlignment="1">
      <alignment horizontal="center" vertical="center"/>
    </xf>
    <xf numFmtId="0" fontId="24" fillId="0" borderId="42" xfId="0" applyFont="1" applyBorder="1" applyAlignment="1">
      <alignment horizontal="center" vertical="center"/>
    </xf>
    <xf numFmtId="0" fontId="24" fillId="0" borderId="0" xfId="0" applyFont="1" applyAlignment="1">
      <alignment vertical="center" wrapText="1"/>
    </xf>
    <xf numFmtId="0" fontId="24" fillId="0" borderId="0" xfId="0" applyFont="1" applyFill="1" applyAlignment="1">
      <alignment horizontal="center" vertical="center"/>
    </xf>
    <xf numFmtId="0" fontId="0" fillId="0" borderId="0" xfId="0" applyAlignment="1">
      <alignment vertical="center" wrapText="1"/>
    </xf>
    <xf numFmtId="0" fontId="25" fillId="0" borderId="0" xfId="0" applyFont="1" applyAlignment="1">
      <alignment horizontal="right" vertical="center" shrinkToFit="1"/>
    </xf>
    <xf numFmtId="0" fontId="25" fillId="0" borderId="0" xfId="0" applyNumberFormat="1" applyFont="1" applyAlignment="1">
      <alignment vertical="distributed" wrapText="1"/>
    </xf>
    <xf numFmtId="0" fontId="25" fillId="0" borderId="0" xfId="0" applyFont="1" applyAlignment="1">
      <alignment horizontal="left" vertical="center" shrinkToFit="1"/>
    </xf>
    <xf numFmtId="0" fontId="25" fillId="0" borderId="0" xfId="0" applyFont="1" applyAlignment="1">
      <alignment vertical="center" shrinkToFit="1"/>
    </xf>
    <xf numFmtId="0" fontId="0" fillId="0" borderId="0" xfId="0" applyAlignment="1">
      <alignment vertical="center" shrinkToFit="1"/>
    </xf>
    <xf numFmtId="0" fontId="63" fillId="0" borderId="0" xfId="0" applyFont="1" applyAlignment="1">
      <alignment vertical="center" shrinkToFit="1"/>
    </xf>
    <xf numFmtId="0" fontId="64" fillId="0" borderId="0" xfId="0" applyFont="1" applyAlignment="1">
      <alignment vertical="center" shrinkToFit="1"/>
    </xf>
    <xf numFmtId="0" fontId="72" fillId="0" borderId="63" xfId="10" applyFont="1" applyBorder="1" applyAlignment="1">
      <alignment vertical="center" shrinkToFit="1"/>
    </xf>
    <xf numFmtId="0" fontId="72" fillId="0" borderId="64" xfId="10" applyFont="1" applyBorder="1" applyAlignment="1">
      <alignment vertical="center" shrinkToFit="1"/>
    </xf>
    <xf numFmtId="0" fontId="45" fillId="0" borderId="0" xfId="10" applyFont="1" applyAlignment="1">
      <alignment vertical="center" shrinkToFit="1"/>
    </xf>
    <xf numFmtId="0" fontId="4" fillId="0" borderId="0" xfId="10" applyAlignment="1">
      <alignment vertical="center" shrinkToFit="1"/>
    </xf>
    <xf numFmtId="0" fontId="72" fillId="0" borderId="69" xfId="10" applyFont="1" applyBorder="1" applyAlignment="1">
      <alignment vertical="center" shrinkToFit="1"/>
    </xf>
    <xf numFmtId="0" fontId="72" fillId="0" borderId="49" xfId="10" applyFont="1" applyBorder="1" applyAlignment="1">
      <alignment vertical="center" shrinkToFit="1"/>
    </xf>
    <xf numFmtId="0" fontId="72" fillId="0" borderId="62" xfId="10" applyFont="1" applyBorder="1" applyAlignment="1">
      <alignment vertical="center" shrinkToFit="1"/>
    </xf>
    <xf numFmtId="0" fontId="72" fillId="0" borderId="48" xfId="10" applyFont="1" applyBorder="1" applyAlignment="1">
      <alignment vertical="center" shrinkToFit="1"/>
    </xf>
    <xf numFmtId="0" fontId="58" fillId="14" borderId="45" xfId="10" applyFont="1" applyFill="1" applyBorder="1" applyAlignment="1">
      <alignment horizontal="center" vertical="center"/>
    </xf>
    <xf numFmtId="0" fontId="4" fillId="14" borderId="83" xfId="10" applyFill="1" applyBorder="1" applyAlignment="1">
      <alignment horizontal="center" vertical="center"/>
    </xf>
    <xf numFmtId="0" fontId="4" fillId="0" borderId="59" xfId="10" applyBorder="1" applyAlignment="1">
      <alignment horizontal="center" vertical="center"/>
    </xf>
    <xf numFmtId="0" fontId="4" fillId="0" borderId="60" xfId="10" applyBorder="1" applyAlignment="1">
      <alignment vertical="center"/>
    </xf>
    <xf numFmtId="0" fontId="4" fillId="0" borderId="61" xfId="10" applyBorder="1" applyAlignment="1">
      <alignment vertical="center"/>
    </xf>
    <xf numFmtId="0" fontId="25" fillId="0" borderId="0" xfId="0" applyFont="1" applyAlignment="1">
      <alignment horizontal="right" vertical="center"/>
    </xf>
    <xf numFmtId="0" fontId="26" fillId="0" borderId="0" xfId="0" applyFont="1" applyAlignment="1">
      <alignment horizontal="center" vertical="center"/>
    </xf>
    <xf numFmtId="0" fontId="25" fillId="0" borderId="0" xfId="0" applyFont="1" applyAlignment="1">
      <alignment vertical="distributed" wrapText="1"/>
    </xf>
    <xf numFmtId="0" fontId="76" fillId="0" borderId="0" xfId="0" applyFont="1" applyAlignment="1">
      <alignment horizontal="center" vertical="center"/>
    </xf>
    <xf numFmtId="0" fontId="0" fillId="0" borderId="0" xfId="0" applyAlignment="1">
      <alignment horizontal="left" vertical="center" shrinkToFit="1"/>
    </xf>
    <xf numFmtId="0" fontId="24" fillId="0" borderId="43" xfId="0" applyFont="1" applyBorder="1" applyAlignment="1">
      <alignment horizontal="center" vertical="center"/>
    </xf>
    <xf numFmtId="0" fontId="24" fillId="0" borderId="44" xfId="0" applyFont="1" applyBorder="1" applyAlignment="1">
      <alignment horizontal="center" vertical="center"/>
    </xf>
    <xf numFmtId="0" fontId="24" fillId="0" borderId="45" xfId="0" applyFont="1" applyBorder="1" applyAlignment="1">
      <alignment horizontal="center" vertical="center"/>
    </xf>
    <xf numFmtId="0" fontId="24" fillId="0" borderId="46" xfId="0" applyFont="1" applyBorder="1" applyAlignment="1">
      <alignment horizontal="center" vertical="center"/>
    </xf>
    <xf numFmtId="0" fontId="24" fillId="0" borderId="0" xfId="0" applyFont="1" applyAlignment="1">
      <alignment vertical="distributed" wrapText="1"/>
    </xf>
    <xf numFmtId="0" fontId="30" fillId="0" borderId="0" xfId="0" applyFont="1" applyAlignment="1">
      <alignment vertical="distributed" wrapText="1"/>
    </xf>
    <xf numFmtId="0" fontId="98" fillId="0" borderId="0" xfId="14" applyFont="1" applyAlignment="1">
      <alignment vertical="center" wrapText="1"/>
    </xf>
    <xf numFmtId="0" fontId="100" fillId="0" borderId="0" xfId="14" applyFont="1" applyAlignment="1">
      <alignment vertical="center" wrapText="1"/>
    </xf>
    <xf numFmtId="0" fontId="94" fillId="0" borderId="0" xfId="14" applyFont="1" applyAlignment="1">
      <alignment vertical="center" wrapText="1"/>
    </xf>
    <xf numFmtId="0" fontId="2" fillId="0" borderId="0" xfId="14" applyAlignment="1">
      <alignment vertical="center" wrapText="1"/>
    </xf>
    <xf numFmtId="0" fontId="104" fillId="0" borderId="0" xfId="14" applyFont="1" applyAlignment="1">
      <alignment vertical="center"/>
    </xf>
    <xf numFmtId="0" fontId="2" fillId="0" borderId="0" xfId="14" applyAlignment="1">
      <alignment vertical="center"/>
    </xf>
    <xf numFmtId="0" fontId="96" fillId="17" borderId="0" xfId="14" applyFont="1" applyFill="1" applyAlignment="1">
      <alignment vertical="center" wrapText="1"/>
    </xf>
    <xf numFmtId="0" fontId="93" fillId="17" borderId="0" xfId="14" applyFont="1" applyFill="1" applyAlignment="1">
      <alignment vertical="center" wrapText="1"/>
    </xf>
    <xf numFmtId="0" fontId="20" fillId="0" borderId="0" xfId="0" applyFont="1" applyAlignment="1">
      <alignment vertical="top" wrapText="1"/>
    </xf>
    <xf numFmtId="0" fontId="20" fillId="0" borderId="0" xfId="0" applyFont="1" applyAlignment="1">
      <alignment horizontal="center" vertical="center"/>
    </xf>
    <xf numFmtId="0" fontId="22" fillId="0" borderId="8" xfId="0" applyFont="1" applyBorder="1" applyAlignment="1">
      <alignment horizontal="center" vertical="center"/>
    </xf>
    <xf numFmtId="0" fontId="26" fillId="0" borderId="0" xfId="0" applyFont="1" applyAlignment="1">
      <alignment horizontal="center" vertical="center" wrapText="1"/>
    </xf>
    <xf numFmtId="0" fontId="28" fillId="0" borderId="0" xfId="0" applyFont="1" applyAlignment="1">
      <alignment vertical="top" wrapText="1"/>
    </xf>
    <xf numFmtId="0" fontId="42" fillId="0" borderId="0" xfId="0" applyFont="1" applyAlignment="1">
      <alignment vertical="top" wrapText="1"/>
    </xf>
    <xf numFmtId="38" fontId="24" fillId="16" borderId="0" xfId="0" applyNumberFormat="1" applyFont="1" applyFill="1" applyAlignment="1">
      <alignment vertical="top" wrapText="1"/>
    </xf>
    <xf numFmtId="0" fontId="0" fillId="16" borderId="0" xfId="0" applyFill="1" applyAlignment="1">
      <alignment vertical="top" wrapText="1"/>
    </xf>
    <xf numFmtId="0" fontId="24" fillId="0" borderId="43" xfId="0" applyFont="1" applyBorder="1" applyAlignment="1">
      <alignment horizontal="center" vertical="center" shrinkToFit="1"/>
    </xf>
    <xf numFmtId="0" fontId="24" fillId="0" borderId="44" xfId="0" applyFont="1" applyBorder="1" applyAlignment="1">
      <alignment horizontal="center" vertical="center" shrinkToFit="1"/>
    </xf>
    <xf numFmtId="0" fontId="24" fillId="0" borderId="0" xfId="0" applyFont="1" applyAlignment="1">
      <alignment horizontal="left" vertical="center" shrinkToFit="1"/>
    </xf>
    <xf numFmtId="0" fontId="24" fillId="0" borderId="0" xfId="0" applyFont="1" applyAlignment="1">
      <alignment horizontal="left" vertical="distributed" wrapText="1"/>
    </xf>
    <xf numFmtId="0" fontId="24" fillId="0" borderId="0" xfId="0" applyFont="1" applyAlignment="1">
      <alignment vertical="top" wrapText="1"/>
    </xf>
    <xf numFmtId="0" fontId="0" fillId="0" borderId="0" xfId="0" applyAlignment="1">
      <alignment horizontal="right" vertical="center"/>
    </xf>
    <xf numFmtId="38" fontId="0" fillId="0" borderId="0" xfId="3" applyFont="1" applyAlignment="1">
      <alignment horizontal="right" vertical="center"/>
    </xf>
    <xf numFmtId="3" fontId="0" fillId="0" borderId="0" xfId="0" applyNumberFormat="1" applyAlignment="1">
      <alignment horizontal="right" vertical="center"/>
    </xf>
    <xf numFmtId="0" fontId="0" fillId="0" borderId="0" xfId="0" applyAlignment="1">
      <alignment horizontal="left" vertical="center"/>
    </xf>
    <xf numFmtId="0" fontId="26" fillId="0" borderId="43" xfId="0" applyFont="1" applyBorder="1" applyAlignment="1">
      <alignment horizontal="center" vertical="center" shrinkToFit="1"/>
    </xf>
    <xf numFmtId="0" fontId="26" fillId="0" borderId="44" xfId="0" applyFont="1" applyBorder="1" applyAlignment="1">
      <alignment horizontal="center" vertical="center" shrinkToFit="1"/>
    </xf>
    <xf numFmtId="180" fontId="25" fillId="0" borderId="0" xfId="0" applyNumberFormat="1" applyFont="1" applyAlignment="1">
      <alignment vertical="distributed" wrapText="1"/>
    </xf>
    <xf numFmtId="38" fontId="24" fillId="0" borderId="43" xfId="3" applyFont="1" applyBorder="1" applyAlignment="1">
      <alignment horizontal="center" vertical="center"/>
    </xf>
    <xf numFmtId="38" fontId="24" fillId="0" borderId="44" xfId="3" applyFont="1" applyBorder="1" applyAlignment="1">
      <alignment horizontal="center" vertical="center"/>
    </xf>
    <xf numFmtId="0" fontId="84" fillId="0" borderId="0" xfId="8" applyFont="1" applyFill="1" applyAlignment="1">
      <alignment horizontal="center" vertical="center"/>
    </xf>
    <xf numFmtId="189" fontId="85" fillId="0" borderId="0" xfId="8" applyNumberFormat="1" applyFont="1" applyFill="1" applyAlignment="1">
      <alignment horizontal="right" vertical="center" shrinkToFit="1"/>
    </xf>
    <xf numFmtId="190" fontId="86" fillId="16" borderId="0" xfId="8" applyNumberFormat="1" applyFont="1" applyFill="1" applyAlignment="1">
      <alignment horizontal="center" vertical="center"/>
    </xf>
    <xf numFmtId="0" fontId="87" fillId="0" borderId="0" xfId="8" applyFont="1" applyFill="1" applyAlignment="1">
      <alignment horizontal="center" vertical="center" shrinkToFit="1"/>
    </xf>
    <xf numFmtId="0" fontId="87" fillId="0" borderId="0" xfId="8" applyFont="1" applyFill="1" applyAlignment="1">
      <alignment vertical="center" shrinkToFit="1"/>
    </xf>
    <xf numFmtId="0" fontId="88" fillId="0" borderId="51" xfId="8" applyFont="1" applyFill="1" applyBorder="1" applyAlignment="1">
      <alignment horizontal="center" vertical="center"/>
    </xf>
    <xf numFmtId="0" fontId="88" fillId="0" borderId="52" xfId="8" applyFont="1" applyFill="1" applyBorder="1" applyAlignment="1">
      <alignment horizontal="center" vertical="center"/>
    </xf>
    <xf numFmtId="0" fontId="88" fillId="0" borderId="53" xfId="8" applyFont="1" applyFill="1" applyBorder="1" applyAlignment="1">
      <alignment horizontal="center" vertical="center"/>
    </xf>
    <xf numFmtId="0" fontId="83" fillId="0" borderId="0" xfId="8" applyFont="1" applyFill="1" applyAlignment="1">
      <alignment vertical="center" shrinkToFit="1"/>
    </xf>
    <xf numFmtId="0" fontId="87" fillId="0" borderId="85" xfId="8" applyFont="1" applyFill="1" applyBorder="1" applyAlignment="1">
      <alignment horizontal="center" vertical="top" wrapText="1"/>
    </xf>
    <xf numFmtId="0" fontId="87" fillId="0" borderId="28" xfId="8" applyFont="1" applyFill="1" applyBorder="1" applyAlignment="1">
      <alignment horizontal="center" vertical="top" wrapText="1"/>
    </xf>
    <xf numFmtId="0" fontId="87" fillId="0" borderId="29" xfId="8" applyFont="1" applyFill="1" applyBorder="1" applyAlignment="1">
      <alignment horizontal="center" vertical="top" wrapText="1"/>
    </xf>
    <xf numFmtId="0" fontId="87" fillId="0" borderId="14" xfId="8" applyFont="1" applyFill="1" applyBorder="1" applyAlignment="1">
      <alignment horizontal="center" vertical="top" wrapText="1"/>
    </xf>
    <xf numFmtId="0" fontId="87" fillId="0" borderId="0" xfId="8" applyFont="1" applyFill="1" applyAlignment="1">
      <alignment horizontal="center" vertical="top" wrapText="1"/>
    </xf>
    <xf numFmtId="0" fontId="87" fillId="0" borderId="36" xfId="8" applyFont="1" applyFill="1" applyBorder="1" applyAlignment="1">
      <alignment horizontal="center" vertical="top" wrapText="1"/>
    </xf>
    <xf numFmtId="0" fontId="87" fillId="0" borderId="89" xfId="8" applyFont="1" applyFill="1" applyBorder="1" applyAlignment="1">
      <alignment horizontal="center" vertical="top" wrapText="1"/>
    </xf>
    <xf numFmtId="0" fontId="87" fillId="0" borderId="32" xfId="8" applyFont="1" applyFill="1" applyBorder="1" applyAlignment="1">
      <alignment horizontal="center" vertical="top" wrapText="1"/>
    </xf>
    <xf numFmtId="0" fontId="87" fillId="0" borderId="33" xfId="8" applyFont="1" applyFill="1" applyBorder="1" applyAlignment="1">
      <alignment horizontal="center" vertical="top" wrapText="1"/>
    </xf>
    <xf numFmtId="0" fontId="87" fillId="0" borderId="86" xfId="8" applyFont="1" applyFill="1" applyBorder="1" applyAlignment="1">
      <alignment horizontal="center" vertical="top" wrapText="1"/>
    </xf>
    <xf numFmtId="0" fontId="87" fillId="0" borderId="35" xfId="8" applyFont="1" applyFill="1" applyBorder="1" applyAlignment="1">
      <alignment horizontal="center" vertical="top" wrapText="1"/>
    </xf>
    <xf numFmtId="0" fontId="87" fillId="0" borderId="31" xfId="8" applyFont="1" applyFill="1" applyBorder="1" applyAlignment="1">
      <alignment horizontal="center" vertical="top" wrapText="1"/>
    </xf>
    <xf numFmtId="0" fontId="87" fillId="0" borderId="27" xfId="8" applyFont="1" applyFill="1" applyBorder="1" applyAlignment="1">
      <alignment horizontal="center" vertical="top" wrapText="1"/>
    </xf>
    <xf numFmtId="0" fontId="87" fillId="0" borderId="0" xfId="8" applyFont="1" applyFill="1" applyBorder="1" applyAlignment="1">
      <alignment horizontal="center" vertical="top" wrapText="1"/>
    </xf>
    <xf numFmtId="0" fontId="89" fillId="0" borderId="86" xfId="8" applyFont="1" applyFill="1" applyBorder="1" applyAlignment="1">
      <alignment horizontal="center" vertical="top" wrapText="1"/>
    </xf>
    <xf numFmtId="0" fontId="89" fillId="0" borderId="28" xfId="8" applyFont="1" applyFill="1" applyBorder="1" applyAlignment="1">
      <alignment horizontal="center" vertical="top" wrapText="1"/>
    </xf>
    <xf numFmtId="0" fontId="89" fillId="0" borderId="29" xfId="8" applyFont="1" applyFill="1" applyBorder="1" applyAlignment="1">
      <alignment horizontal="center" vertical="top" wrapText="1"/>
    </xf>
    <xf numFmtId="0" fontId="89" fillId="0" borderId="35" xfId="8" applyFont="1" applyFill="1" applyBorder="1" applyAlignment="1">
      <alignment horizontal="center" vertical="top" wrapText="1"/>
    </xf>
    <xf numFmtId="0" fontId="89" fillId="0" borderId="0" xfId="8" applyFont="1" applyFill="1" applyAlignment="1">
      <alignment horizontal="center" vertical="top" wrapText="1"/>
    </xf>
    <xf numFmtId="0" fontId="89" fillId="0" borderId="36" xfId="8" applyFont="1" applyFill="1" applyBorder="1" applyAlignment="1">
      <alignment horizontal="center" vertical="top" wrapText="1"/>
    </xf>
    <xf numFmtId="0" fontId="89" fillId="0" borderId="31" xfId="8" applyFont="1" applyFill="1" applyBorder="1" applyAlignment="1">
      <alignment horizontal="center" vertical="top" wrapText="1"/>
    </xf>
    <xf numFmtId="0" fontId="89" fillId="0" borderId="32" xfId="8" applyFont="1" applyFill="1" applyBorder="1" applyAlignment="1">
      <alignment horizontal="center" vertical="top" wrapText="1"/>
    </xf>
    <xf numFmtId="0" fontId="89" fillId="0" borderId="33" xfId="8" applyFont="1" applyFill="1" applyBorder="1" applyAlignment="1">
      <alignment horizontal="center" vertical="top" wrapText="1"/>
    </xf>
    <xf numFmtId="0" fontId="87" fillId="0" borderId="87" xfId="8" applyFont="1" applyFill="1" applyBorder="1" applyAlignment="1">
      <alignment horizontal="center" vertical="top" wrapText="1"/>
    </xf>
    <xf numFmtId="0" fontId="87" fillId="0" borderId="88" xfId="8" applyFont="1" applyFill="1" applyBorder="1" applyAlignment="1">
      <alignment horizontal="center" vertical="top" wrapText="1"/>
    </xf>
    <xf numFmtId="0" fontId="87" fillId="0" borderId="71" xfId="8" applyFont="1" applyFill="1" applyBorder="1" applyAlignment="1">
      <alignment horizontal="center" vertical="top" wrapText="1"/>
    </xf>
    <xf numFmtId="49" fontId="84" fillId="0" borderId="0" xfId="8" applyNumberFormat="1" applyFont="1" applyFill="1" applyAlignment="1">
      <alignment horizontal="center" vertical="center" shrinkToFit="1"/>
    </xf>
    <xf numFmtId="0" fontId="83" fillId="0" borderId="0" xfId="8" applyFont="1" applyFill="1" applyAlignment="1">
      <alignment horizontal="left" vertical="center" shrinkToFit="1"/>
    </xf>
    <xf numFmtId="0" fontId="82" fillId="0" borderId="54" xfId="8" applyFont="1" applyFill="1" applyBorder="1" applyAlignment="1">
      <alignment horizontal="center" vertical="center"/>
    </xf>
    <xf numFmtId="0" fontId="82" fillId="0" borderId="25" xfId="8" applyFont="1" applyFill="1" applyBorder="1" applyAlignment="1">
      <alignment horizontal="center" vertical="center"/>
    </xf>
    <xf numFmtId="0" fontId="82" fillId="0" borderId="55" xfId="8" applyFont="1" applyFill="1" applyBorder="1" applyAlignment="1">
      <alignment horizontal="center" vertical="center"/>
    </xf>
    <xf numFmtId="0" fontId="83" fillId="0" borderId="0" xfId="8" applyFont="1" applyFill="1" applyAlignment="1">
      <alignment horizontal="right" vertical="center" shrinkToFit="1"/>
    </xf>
    <xf numFmtId="0" fontId="87" fillId="0" borderId="91" xfId="8" applyFont="1" applyFill="1" applyBorder="1" applyAlignment="1">
      <alignment horizontal="center" vertical="top" wrapText="1"/>
    </xf>
    <xf numFmtId="0" fontId="87" fillId="0" borderId="8" xfId="8" applyFont="1" applyFill="1" applyBorder="1" applyAlignment="1">
      <alignment horizontal="center" vertical="top" wrapText="1"/>
    </xf>
    <xf numFmtId="0" fontId="87" fillId="0" borderId="90" xfId="8" applyFont="1" applyFill="1" applyBorder="1" applyAlignment="1">
      <alignment horizontal="center" vertical="top" wrapText="1"/>
    </xf>
    <xf numFmtId="0" fontId="87" fillId="0" borderId="9" xfId="8" applyFont="1" applyFill="1" applyBorder="1" applyAlignment="1">
      <alignment horizontal="center" vertical="top" wrapText="1"/>
    </xf>
    <xf numFmtId="176" fontId="85" fillId="0" borderId="0" xfId="8" applyNumberFormat="1" applyFont="1" applyFill="1" applyAlignment="1">
      <alignment horizontal="distributed" vertical="center" shrinkToFit="1"/>
    </xf>
    <xf numFmtId="0" fontId="85" fillId="0" borderId="0" xfId="8" applyFont="1" applyFill="1" applyAlignment="1">
      <alignment horizontal="left" vertical="center" shrinkToFit="1"/>
    </xf>
    <xf numFmtId="0" fontId="86" fillId="0" borderId="12" xfId="8" applyFont="1" applyFill="1" applyBorder="1" applyAlignment="1">
      <alignment vertical="center" wrapText="1"/>
    </xf>
    <xf numFmtId="0" fontId="86" fillId="0" borderId="32" xfId="8" applyFont="1" applyFill="1" applyBorder="1" applyAlignment="1">
      <alignment vertical="center" wrapText="1"/>
    </xf>
    <xf numFmtId="0" fontId="83" fillId="0" borderId="92" xfId="8" applyFont="1" applyFill="1" applyBorder="1" applyAlignment="1">
      <alignment horizontal="center" vertical="center"/>
    </xf>
    <xf numFmtId="0" fontId="83" fillId="0" borderId="12" xfId="8" applyFont="1" applyFill="1" applyBorder="1" applyAlignment="1">
      <alignment horizontal="center" vertical="center"/>
    </xf>
    <xf numFmtId="0" fontId="83" fillId="0" borderId="93" xfId="8" applyFont="1" applyFill="1" applyBorder="1" applyAlignment="1">
      <alignment horizontal="center" vertical="center"/>
    </xf>
    <xf numFmtId="0" fontId="83" fillId="0" borderId="31" xfId="8" applyFont="1" applyFill="1" applyBorder="1" applyAlignment="1">
      <alignment horizontal="center" vertical="center"/>
    </xf>
    <xf numFmtId="0" fontId="83" fillId="0" borderId="32" xfId="8" applyFont="1" applyFill="1" applyBorder="1" applyAlignment="1">
      <alignment horizontal="center" vertical="center"/>
    </xf>
    <xf numFmtId="0" fontId="83" fillId="0" borderId="33" xfId="8" applyFont="1" applyFill="1" applyBorder="1" applyAlignment="1">
      <alignment horizontal="center" vertical="center"/>
    </xf>
    <xf numFmtId="0" fontId="88" fillId="0" borderId="54" xfId="8" applyFont="1" applyFill="1" applyBorder="1" applyAlignment="1">
      <alignment horizontal="center" vertical="center"/>
    </xf>
    <xf numFmtId="0" fontId="88" fillId="0" borderId="25" xfId="8" applyFont="1" applyFill="1" applyBorder="1" applyAlignment="1">
      <alignment horizontal="center" vertical="center"/>
    </xf>
    <xf numFmtId="0" fontId="88" fillId="0" borderId="50" xfId="8" applyFont="1" applyFill="1" applyBorder="1" applyAlignment="1">
      <alignment horizontal="center" vertical="center"/>
    </xf>
    <xf numFmtId="0" fontId="88" fillId="0" borderId="55" xfId="8" applyFont="1" applyFill="1" applyBorder="1" applyAlignment="1">
      <alignment horizontal="center" vertical="center"/>
    </xf>
    <xf numFmtId="0" fontId="87" fillId="0" borderId="7" xfId="8" applyFont="1" applyFill="1" applyBorder="1" applyAlignment="1">
      <alignment horizontal="center" vertical="top" wrapText="1"/>
    </xf>
    <xf numFmtId="0" fontId="85" fillId="0" borderId="0" xfId="8" applyFont="1" applyFill="1" applyAlignment="1">
      <alignment horizontal="center" vertical="center"/>
    </xf>
    <xf numFmtId="0" fontId="88" fillId="0" borderId="54" xfId="8" applyFont="1" applyFill="1" applyBorder="1" applyAlignment="1">
      <alignment horizontal="center" vertical="center" shrinkToFit="1"/>
    </xf>
    <xf numFmtId="0" fontId="88" fillId="0" borderId="25" xfId="8" applyFont="1" applyFill="1" applyBorder="1" applyAlignment="1">
      <alignment horizontal="center" vertical="center" shrinkToFit="1"/>
    </xf>
    <xf numFmtId="0" fontId="88" fillId="0" borderId="26" xfId="8" applyFont="1" applyFill="1" applyBorder="1" applyAlignment="1">
      <alignment horizontal="center" vertical="center" shrinkToFit="1"/>
    </xf>
    <xf numFmtId="0" fontId="91" fillId="16" borderId="25" xfId="8" applyFont="1" applyFill="1" applyBorder="1" applyAlignment="1">
      <alignment vertical="center" shrinkToFit="1"/>
    </xf>
    <xf numFmtId="0" fontId="91" fillId="16" borderId="55" xfId="8" applyFont="1" applyFill="1" applyBorder="1" applyAlignment="1">
      <alignment vertical="center" shrinkToFit="1"/>
    </xf>
    <xf numFmtId="0" fontId="88" fillId="0" borderId="56" xfId="8" applyFont="1" applyFill="1" applyBorder="1" applyAlignment="1">
      <alignment horizontal="center" vertical="center" shrinkToFit="1"/>
    </xf>
    <xf numFmtId="0" fontId="88" fillId="0" borderId="57" xfId="8" applyFont="1" applyFill="1" applyBorder="1" applyAlignment="1">
      <alignment horizontal="center" vertical="center" shrinkToFit="1"/>
    </xf>
    <xf numFmtId="0" fontId="88" fillId="0" borderId="94" xfId="8" applyFont="1" applyFill="1" applyBorder="1" applyAlignment="1">
      <alignment horizontal="center" vertical="center" shrinkToFit="1"/>
    </xf>
    <xf numFmtId="0" fontId="88" fillId="0" borderId="66" xfId="8" applyFont="1" applyFill="1" applyBorder="1" applyAlignment="1">
      <alignment horizontal="center" vertical="center"/>
    </xf>
    <xf numFmtId="0" fontId="88" fillId="0" borderId="57" xfId="8" applyFont="1" applyFill="1" applyBorder="1" applyAlignment="1">
      <alignment horizontal="center" vertical="center"/>
    </xf>
    <xf numFmtId="0" fontId="88" fillId="0" borderId="94" xfId="8" applyFont="1" applyFill="1" applyBorder="1" applyAlignment="1">
      <alignment horizontal="center" vertical="center"/>
    </xf>
    <xf numFmtId="192" fontId="87" fillId="16" borderId="66" xfId="8" applyNumberFormat="1" applyFont="1" applyFill="1" applyBorder="1" applyAlignment="1">
      <alignment horizontal="center" vertical="center" shrinkToFit="1"/>
    </xf>
    <xf numFmtId="0" fontId="6" fillId="16" borderId="57" xfId="8" applyFont="1" applyFill="1" applyBorder="1" applyAlignment="1">
      <alignment horizontal="center" vertical="center" shrinkToFit="1"/>
    </xf>
    <xf numFmtId="176" fontId="87" fillId="16" borderId="57" xfId="8" applyNumberFormat="1" applyFont="1" applyFill="1" applyBorder="1" applyAlignment="1">
      <alignment horizontal="center" vertical="center"/>
    </xf>
    <xf numFmtId="0" fontId="91" fillId="16" borderId="25" xfId="8" applyFont="1" applyFill="1" applyBorder="1" applyAlignment="1">
      <alignment horizontal="left" vertical="center" shrinkToFit="1"/>
    </xf>
    <xf numFmtId="0" fontId="91" fillId="16" borderId="55" xfId="8" applyFont="1" applyFill="1" applyBorder="1" applyAlignment="1">
      <alignment horizontal="left" vertical="center" shrinkToFit="1"/>
    </xf>
    <xf numFmtId="0" fontId="88" fillId="0" borderId="26" xfId="8" applyFont="1" applyFill="1" applyBorder="1" applyAlignment="1">
      <alignment horizontal="center" vertical="center"/>
    </xf>
    <xf numFmtId="176" fontId="87" fillId="16" borderId="25" xfId="8" applyNumberFormat="1" applyFont="1" applyFill="1" applyBorder="1" applyAlignment="1">
      <alignment horizontal="center" vertical="center"/>
    </xf>
    <xf numFmtId="0" fontId="87" fillId="0" borderId="25" xfId="8" applyFont="1" applyFill="1" applyBorder="1" applyAlignment="1">
      <alignment horizontal="center" vertical="center"/>
    </xf>
    <xf numFmtId="193" fontId="87" fillId="0" borderId="25" xfId="8" applyNumberFormat="1" applyFont="1" applyFill="1" applyBorder="1" applyAlignment="1">
      <alignment horizontal="left" vertical="center"/>
    </xf>
    <xf numFmtId="193" fontId="87" fillId="0" borderId="55" xfId="8" applyNumberFormat="1" applyFont="1" applyFill="1" applyBorder="1" applyAlignment="1">
      <alignment horizontal="left" vertical="center"/>
    </xf>
    <xf numFmtId="0" fontId="91" fillId="0" borderId="25" xfId="8" applyFont="1" applyFill="1" applyBorder="1" applyAlignment="1">
      <alignment vertical="center" shrinkToFit="1"/>
    </xf>
    <xf numFmtId="0" fontId="91" fillId="0" borderId="55" xfId="8" applyFont="1" applyFill="1" applyBorder="1" applyAlignment="1">
      <alignment vertical="center" shrinkToFit="1"/>
    </xf>
    <xf numFmtId="0" fontId="88" fillId="0" borderId="95" xfId="8" applyFont="1" applyFill="1" applyBorder="1" applyAlignment="1">
      <alignment horizontal="center" vertical="center"/>
    </xf>
    <xf numFmtId="0" fontId="88" fillId="0" borderId="28" xfId="8" applyFont="1" applyFill="1" applyBorder="1" applyAlignment="1">
      <alignment horizontal="center" vertical="center"/>
    </xf>
    <xf numFmtId="0" fontId="88" fillId="0" borderId="29" xfId="8" applyFont="1" applyFill="1" applyBorder="1" applyAlignment="1">
      <alignment horizontal="center" vertical="center"/>
    </xf>
    <xf numFmtId="0" fontId="88" fillId="0" borderId="14" xfId="8" applyFont="1" applyFill="1" applyBorder="1" applyAlignment="1">
      <alignment horizontal="center" vertical="center"/>
    </xf>
    <xf numFmtId="0" fontId="88" fillId="0" borderId="0" xfId="8" applyFont="1" applyFill="1" applyAlignment="1">
      <alignment horizontal="center" vertical="center"/>
    </xf>
    <xf numFmtId="0" fontId="88" fillId="0" borderId="36" xfId="8" applyFont="1" applyFill="1" applyBorder="1" applyAlignment="1">
      <alignment horizontal="center" vertical="center"/>
    </xf>
    <xf numFmtId="0" fontId="88" fillId="0" borderId="89" xfId="8" applyFont="1" applyFill="1" applyBorder="1" applyAlignment="1">
      <alignment horizontal="center" vertical="center"/>
    </xf>
    <xf numFmtId="0" fontId="88" fillId="0" borderId="32" xfId="8" applyFont="1" applyFill="1" applyBorder="1" applyAlignment="1">
      <alignment horizontal="center" vertical="center"/>
    </xf>
    <xf numFmtId="0" fontId="88" fillId="0" borderId="33" xfId="8" applyFont="1" applyFill="1" applyBorder="1" applyAlignment="1">
      <alignment horizontal="center" vertical="center"/>
    </xf>
    <xf numFmtId="49" fontId="85" fillId="0" borderId="0" xfId="8" applyNumberFormat="1" applyFont="1" applyFill="1" applyAlignment="1">
      <alignment horizontal="right" vertical="center"/>
    </xf>
    <xf numFmtId="0" fontId="85" fillId="0" borderId="0" xfId="8" applyFont="1" applyFill="1" applyAlignment="1">
      <alignment horizontal="distributed" vertical="center"/>
    </xf>
    <xf numFmtId="0" fontId="83" fillId="0" borderId="0" xfId="8" applyFont="1" applyFill="1" applyAlignment="1">
      <alignment vertical="top" wrapText="1" shrinkToFit="1"/>
    </xf>
    <xf numFmtId="0" fontId="83" fillId="0" borderId="0" xfId="8" applyFont="1" applyFill="1" applyAlignment="1">
      <alignment vertical="top" shrinkToFit="1"/>
    </xf>
    <xf numFmtId="0" fontId="88" fillId="0" borderId="95" xfId="8" applyFont="1" applyFill="1" applyBorder="1" applyAlignment="1">
      <alignment horizontal="center" vertical="center" shrinkToFit="1"/>
    </xf>
    <xf numFmtId="0" fontId="88" fillId="0" borderId="28" xfId="8" applyFont="1" applyFill="1" applyBorder="1" applyAlignment="1">
      <alignment horizontal="center" vertical="center" shrinkToFit="1"/>
    </xf>
    <xf numFmtId="0" fontId="88" fillId="0" borderId="29" xfId="8" applyFont="1" applyFill="1" applyBorder="1" applyAlignment="1">
      <alignment horizontal="center" vertical="center" shrinkToFit="1"/>
    </xf>
    <xf numFmtId="0" fontId="82" fillId="0" borderId="25" xfId="8" applyFont="1" applyFill="1" applyBorder="1">
      <alignment vertical="center"/>
    </xf>
    <xf numFmtId="0" fontId="82" fillId="0" borderId="55" xfId="8" applyFont="1" applyFill="1" applyBorder="1">
      <alignment vertical="center"/>
    </xf>
    <xf numFmtId="189" fontId="85" fillId="0" borderId="0" xfId="8" applyNumberFormat="1" applyFont="1" applyFill="1" applyAlignment="1">
      <alignment horizontal="distributed" vertical="center" shrinkToFit="1"/>
    </xf>
    <xf numFmtId="176" fontId="92" fillId="16" borderId="25" xfId="8" applyNumberFormat="1" applyFont="1" applyFill="1" applyBorder="1" applyAlignment="1">
      <alignment horizontal="left" vertical="center"/>
    </xf>
    <xf numFmtId="176" fontId="92" fillId="16" borderId="55" xfId="8" applyNumberFormat="1" applyFont="1" applyFill="1" applyBorder="1" applyAlignment="1">
      <alignment horizontal="left" vertical="center"/>
    </xf>
    <xf numFmtId="38" fontId="92" fillId="16" borderId="25" xfId="3" applyFont="1" applyFill="1" applyBorder="1" applyAlignment="1">
      <alignment horizontal="left" vertical="center"/>
    </xf>
    <xf numFmtId="38" fontId="92" fillId="16" borderId="55" xfId="3" applyFont="1" applyFill="1" applyBorder="1" applyAlignment="1">
      <alignment horizontal="left" vertical="center"/>
    </xf>
    <xf numFmtId="0" fontId="82" fillId="0" borderId="0" xfId="8" applyFont="1" applyFill="1" applyAlignment="1">
      <alignment horizontal="center" vertical="center"/>
    </xf>
    <xf numFmtId="176" fontId="92" fillId="16" borderId="0" xfId="8" applyNumberFormat="1" applyFont="1" applyFill="1" applyAlignment="1">
      <alignment horizontal="left" vertical="center"/>
    </xf>
    <xf numFmtId="0" fontId="0" fillId="16" borderId="0" xfId="0" applyFill="1" applyAlignment="1">
      <alignment horizontal="left" vertical="center"/>
    </xf>
    <xf numFmtId="0" fontId="92" fillId="16" borderId="28" xfId="8" applyFont="1" applyFill="1" applyBorder="1" applyAlignment="1">
      <alignment horizontal="left" vertical="center"/>
    </xf>
    <xf numFmtId="0" fontId="0" fillId="16" borderId="28" xfId="0" applyFill="1" applyBorder="1" applyAlignment="1">
      <alignment horizontal="left" vertical="center"/>
    </xf>
    <xf numFmtId="0" fontId="0" fillId="16" borderId="87" xfId="0" applyFill="1" applyBorder="1" applyAlignment="1">
      <alignment horizontal="left" vertical="center"/>
    </xf>
    <xf numFmtId="0" fontId="82" fillId="16" borderId="0" xfId="8" applyFont="1" applyFill="1" applyAlignment="1">
      <alignment vertical="center"/>
    </xf>
    <xf numFmtId="0" fontId="0" fillId="16" borderId="0" xfId="0" applyFill="1" applyAlignment="1">
      <alignment vertical="center"/>
    </xf>
    <xf numFmtId="0" fontId="0" fillId="16" borderId="88" xfId="0" applyFill="1" applyBorder="1" applyAlignment="1">
      <alignment vertical="center"/>
    </xf>
    <xf numFmtId="0" fontId="82" fillId="16" borderId="32" xfId="8" applyFont="1" applyFill="1" applyBorder="1" applyAlignment="1">
      <alignment vertical="center"/>
    </xf>
    <xf numFmtId="0" fontId="0" fillId="16" borderId="32" xfId="0" applyFill="1" applyBorder="1" applyAlignment="1">
      <alignment vertical="center"/>
    </xf>
    <xf numFmtId="0" fontId="0" fillId="16" borderId="71" xfId="0" applyFill="1" applyBorder="1" applyAlignment="1">
      <alignment vertical="center"/>
    </xf>
    <xf numFmtId="0" fontId="82" fillId="16" borderId="0" xfId="8" applyFont="1" applyFill="1" applyAlignment="1">
      <alignment horizontal="left" vertical="center"/>
    </xf>
    <xf numFmtId="0" fontId="82" fillId="0" borderId="0" xfId="8" applyFont="1" applyFill="1" applyAlignment="1">
      <alignment horizontal="left" vertical="center"/>
    </xf>
    <xf numFmtId="0" fontId="88" fillId="0" borderId="56" xfId="8" applyFont="1" applyFill="1" applyBorder="1" applyAlignment="1">
      <alignment horizontal="center" vertical="center"/>
    </xf>
    <xf numFmtId="0" fontId="92" fillId="0" borderId="57" xfId="8" applyFont="1" applyFill="1" applyBorder="1" applyAlignment="1">
      <alignment horizontal="left" vertical="center"/>
    </xf>
    <xf numFmtId="0" fontId="92" fillId="0" borderId="94" xfId="8" applyFont="1" applyFill="1" applyBorder="1" applyAlignment="1">
      <alignment horizontal="left" vertical="center"/>
    </xf>
    <xf numFmtId="0" fontId="86" fillId="0" borderId="66" xfId="8" applyFont="1" applyFill="1" applyBorder="1" applyAlignment="1">
      <alignment horizontal="center" vertical="center"/>
    </xf>
    <xf numFmtId="0" fontId="86" fillId="0" borderId="57" xfId="8" applyFont="1" applyFill="1" applyBorder="1" applyAlignment="1">
      <alignment horizontal="center" vertical="center"/>
    </xf>
    <xf numFmtId="0" fontId="86" fillId="0" borderId="94" xfId="8" applyFont="1" applyFill="1" applyBorder="1" applyAlignment="1">
      <alignment horizontal="center" vertical="center"/>
    </xf>
    <xf numFmtId="0" fontId="92" fillId="0" borderId="66" xfId="8" applyFont="1" applyFill="1" applyBorder="1">
      <alignment vertical="center"/>
    </xf>
    <xf numFmtId="0" fontId="92" fillId="0" borderId="57" xfId="8" applyFont="1" applyFill="1" applyBorder="1">
      <alignment vertical="center"/>
    </xf>
    <xf numFmtId="0" fontId="92" fillId="0" borderId="58" xfId="8" applyFont="1" applyFill="1" applyBorder="1">
      <alignment vertical="center"/>
    </xf>
    <xf numFmtId="38" fontId="82" fillId="16" borderId="25" xfId="8" applyNumberFormat="1" applyFont="1" applyFill="1" applyBorder="1" applyAlignment="1">
      <alignment vertical="center" shrinkToFit="1"/>
    </xf>
    <xf numFmtId="0" fontId="82" fillId="16" borderId="25" xfId="8" applyFont="1" applyFill="1" applyBorder="1" applyAlignment="1">
      <alignment vertical="center" shrinkToFit="1"/>
    </xf>
    <xf numFmtId="0" fontId="82" fillId="16" borderId="55" xfId="8" applyFont="1" applyFill="1" applyBorder="1" applyAlignment="1">
      <alignment vertical="center" shrinkToFit="1"/>
    </xf>
    <xf numFmtId="195" fontId="85" fillId="0" borderId="0" xfId="8" applyNumberFormat="1" applyFont="1" applyFill="1" applyAlignment="1">
      <alignment horizontal="left" vertical="center" shrinkToFit="1"/>
    </xf>
    <xf numFmtId="0" fontId="60" fillId="0" borderId="0" xfId="0" applyFont="1" applyAlignment="1">
      <alignment vertical="center" shrinkToFit="1"/>
    </xf>
    <xf numFmtId="0" fontId="61" fillId="0" borderId="0" xfId="0" applyFont="1" applyAlignment="1">
      <alignment vertical="center" shrinkToFit="1"/>
    </xf>
    <xf numFmtId="0" fontId="58" fillId="0" borderId="42" xfId="0" applyFont="1" applyBorder="1" applyAlignment="1">
      <alignment horizontal="center" vertical="center"/>
    </xf>
    <xf numFmtId="0" fontId="33" fillId="0" borderId="0" xfId="0" applyFont="1" applyAlignment="1">
      <alignment vertical="center" shrinkToFit="1"/>
    </xf>
    <xf numFmtId="0" fontId="25" fillId="0" borderId="0" xfId="0" applyFont="1" applyAlignment="1">
      <alignment horizontal="left" vertical="center" wrapText="1"/>
    </xf>
    <xf numFmtId="0" fontId="15" fillId="0" borderId="0" xfId="13" applyFont="1" applyAlignment="1">
      <alignment vertical="distributed" wrapText="1"/>
    </xf>
    <xf numFmtId="0" fontId="3" fillId="0" borderId="0" xfId="13" applyAlignment="1">
      <alignment vertical="distributed" wrapText="1"/>
    </xf>
    <xf numFmtId="0" fontId="15" fillId="0" borderId="0" xfId="13" applyFont="1" applyAlignment="1">
      <alignment horizontal="center" vertical="center"/>
    </xf>
    <xf numFmtId="0" fontId="3" fillId="0" borderId="0" xfId="13" applyAlignment="1">
      <alignment horizontal="center" vertical="center"/>
    </xf>
    <xf numFmtId="0" fontId="29" fillId="0" borderId="27" xfId="13" applyFont="1" applyBorder="1" applyAlignment="1">
      <alignment vertical="center" wrapText="1"/>
    </xf>
    <xf numFmtId="0" fontId="64" fillId="0" borderId="28" xfId="13" applyFont="1" applyBorder="1" applyAlignment="1">
      <alignment vertical="center" wrapText="1"/>
    </xf>
    <xf numFmtId="0" fontId="64" fillId="0" borderId="29" xfId="13" applyFont="1" applyBorder="1" applyAlignment="1">
      <alignment vertical="center" wrapText="1"/>
    </xf>
    <xf numFmtId="0" fontId="64" fillId="0" borderId="35" xfId="13" applyFont="1" applyBorder="1" applyAlignment="1">
      <alignment vertical="center" wrapText="1"/>
    </xf>
    <xf numFmtId="0" fontId="64" fillId="0" borderId="0" xfId="13" applyFont="1" applyBorder="1" applyAlignment="1">
      <alignment vertical="center" wrapText="1"/>
    </xf>
    <xf numFmtId="0" fontId="64" fillId="0" borderId="36" xfId="13" applyFont="1" applyBorder="1" applyAlignment="1">
      <alignment vertical="center" wrapText="1"/>
    </xf>
    <xf numFmtId="0" fontId="64" fillId="0" borderId="35" xfId="13" applyFont="1" applyBorder="1" applyAlignment="1">
      <alignment vertical="center"/>
    </xf>
    <xf numFmtId="0" fontId="64" fillId="0" borderId="0" xfId="13" applyFont="1" applyBorder="1" applyAlignment="1">
      <alignment vertical="center"/>
    </xf>
    <xf numFmtId="0" fontId="64" fillId="0" borderId="36" xfId="13" applyFont="1" applyBorder="1" applyAlignment="1">
      <alignment vertical="center"/>
    </xf>
    <xf numFmtId="0" fontId="64" fillId="0" borderId="31" xfId="13" applyFont="1" applyBorder="1" applyAlignment="1">
      <alignment vertical="center"/>
    </xf>
    <xf numFmtId="0" fontId="64" fillId="0" borderId="32" xfId="13" applyFont="1" applyBorder="1" applyAlignment="1">
      <alignment vertical="center"/>
    </xf>
    <xf numFmtId="0" fontId="64" fillId="0" borderId="33" xfId="13" applyFont="1" applyBorder="1" applyAlignment="1">
      <alignment vertical="center"/>
    </xf>
    <xf numFmtId="0" fontId="15" fillId="0" borderId="0" xfId="0" applyFont="1" applyAlignment="1">
      <alignment vertical="center" wrapText="1"/>
    </xf>
    <xf numFmtId="0" fontId="15" fillId="0" borderId="0" xfId="0" applyFont="1" applyAlignment="1">
      <alignment horizontal="center" vertical="center"/>
    </xf>
    <xf numFmtId="0" fontId="0" fillId="0" borderId="0" xfId="0" applyAlignment="1">
      <alignment horizontal="center" vertical="center"/>
    </xf>
    <xf numFmtId="0" fontId="15" fillId="0" borderId="45" xfId="0" applyFont="1" applyBorder="1" applyAlignment="1">
      <alignment horizontal="center" vertical="center"/>
    </xf>
    <xf numFmtId="0" fontId="0" fillId="0" borderId="47" xfId="0" applyBorder="1" applyAlignment="1">
      <alignment horizontal="center" vertical="center"/>
    </xf>
    <xf numFmtId="0" fontId="0" fillId="0" borderId="46" xfId="0" applyBorder="1" applyAlignment="1">
      <alignment horizontal="center" vertical="center"/>
    </xf>
    <xf numFmtId="0" fontId="15" fillId="0" borderId="45" xfId="0" quotePrefix="1" applyFont="1" applyBorder="1" applyAlignment="1">
      <alignment horizontal="center" vertical="center"/>
    </xf>
    <xf numFmtId="0" fontId="40" fillId="0" borderId="0" xfId="0" applyFont="1" applyAlignment="1">
      <alignment horizontal="center" vertical="center"/>
    </xf>
    <xf numFmtId="0" fontId="67" fillId="0" borderId="0" xfId="0" applyFont="1" applyAlignment="1">
      <alignment vertical="center" wrapText="1"/>
    </xf>
    <xf numFmtId="186" fontId="0" fillId="0" borderId="42" xfId="0" applyNumberFormat="1" applyBorder="1" applyAlignment="1">
      <alignment vertical="center"/>
    </xf>
    <xf numFmtId="186" fontId="0" fillId="0" borderId="79" xfId="0" applyNumberFormat="1" applyBorder="1" applyAlignment="1">
      <alignment vertical="center"/>
    </xf>
    <xf numFmtId="186" fontId="0" fillId="0" borderId="42" xfId="0" quotePrefix="1" applyNumberFormat="1" applyBorder="1" applyAlignment="1">
      <alignment vertical="center"/>
    </xf>
    <xf numFmtId="186" fontId="0" fillId="0" borderId="81" xfId="0" applyNumberFormat="1" applyBorder="1" applyAlignment="1">
      <alignment vertical="center"/>
    </xf>
    <xf numFmtId="186" fontId="0" fillId="0" borderId="82" xfId="0" applyNumberFormat="1" applyBorder="1" applyAlignment="1">
      <alignment vertical="center"/>
    </xf>
    <xf numFmtId="186" fontId="0" fillId="0" borderId="76" xfId="0" applyNumberFormat="1" applyBorder="1" applyAlignment="1">
      <alignment vertical="center"/>
    </xf>
    <xf numFmtId="186" fontId="0" fillId="0" borderId="77" xfId="0" applyNumberFormat="1" applyBorder="1" applyAlignment="1">
      <alignment vertical="center"/>
    </xf>
    <xf numFmtId="0" fontId="31" fillId="0" borderId="0" xfId="0" applyFont="1" applyAlignment="1">
      <alignment horizontal="center" vertical="center"/>
    </xf>
    <xf numFmtId="0" fontId="62" fillId="0" borderId="0" xfId="0" applyFont="1" applyAlignment="1">
      <alignment horizontal="center" vertical="center"/>
    </xf>
    <xf numFmtId="0" fontId="0" fillId="0" borderId="0" xfId="0" applyFont="1" applyAlignment="1">
      <alignment horizontal="center" vertical="center"/>
    </xf>
    <xf numFmtId="0" fontId="36" fillId="0" borderId="0" xfId="0" applyFont="1" applyAlignment="1">
      <alignment horizontal="center" vertical="center"/>
    </xf>
    <xf numFmtId="0" fontId="0" fillId="0" borderId="76" xfId="0" applyNumberFormat="1" applyBorder="1" applyAlignment="1">
      <alignment vertical="center"/>
    </xf>
    <xf numFmtId="0" fontId="0" fillId="0" borderId="77" xfId="0" applyNumberFormat="1" applyBorder="1" applyAlignment="1">
      <alignment vertical="center"/>
    </xf>
    <xf numFmtId="0" fontId="78" fillId="0" borderId="81" xfId="0" applyNumberFormat="1" applyFont="1" applyBorder="1" applyAlignment="1">
      <alignment vertical="center" shrinkToFit="1"/>
    </xf>
    <xf numFmtId="0" fontId="78" fillId="0" borderId="82" xfId="0" applyNumberFormat="1" applyFont="1" applyBorder="1" applyAlignment="1">
      <alignment vertical="center" shrinkToFit="1"/>
    </xf>
    <xf numFmtId="38" fontId="19" fillId="0" borderId="28" xfId="2" applyFont="1" applyFill="1" applyBorder="1" applyAlignment="1">
      <alignment horizontal="right" vertical="center" shrinkToFit="1"/>
    </xf>
    <xf numFmtId="38" fontId="19" fillId="0" borderId="32" xfId="2" applyFont="1" applyFill="1" applyBorder="1" applyAlignment="1">
      <alignment horizontal="right" vertical="center" shrinkToFit="1"/>
    </xf>
    <xf numFmtId="0" fontId="17" fillId="0" borderId="28" xfId="1" applyFont="1" applyFill="1" applyBorder="1" applyAlignment="1">
      <alignment vertical="center"/>
    </xf>
    <xf numFmtId="0" fontId="17" fillId="0" borderId="29" xfId="1" applyFont="1" applyFill="1" applyBorder="1" applyAlignment="1">
      <alignment vertical="center"/>
    </xf>
    <xf numFmtId="0" fontId="10" fillId="0" borderId="28" xfId="1" applyFont="1" applyFill="1" applyBorder="1" applyAlignment="1">
      <alignment vertical="center"/>
    </xf>
    <xf numFmtId="0" fontId="10" fillId="0" borderId="32" xfId="1" applyFont="1" applyFill="1" applyBorder="1" applyAlignment="1">
      <alignment vertical="center"/>
    </xf>
    <xf numFmtId="0" fontId="10" fillId="0" borderId="27" xfId="1" applyFont="1" applyFill="1" applyBorder="1" applyAlignment="1">
      <alignment horizontal="distributed" vertical="center" justifyLastLine="1"/>
    </xf>
    <xf numFmtId="0" fontId="10" fillId="0" borderId="28" xfId="1" applyFont="1" applyFill="1" applyBorder="1" applyAlignment="1">
      <alignment horizontal="distributed" vertical="center" justifyLastLine="1"/>
    </xf>
    <xf numFmtId="0" fontId="10" fillId="0" borderId="30" xfId="1" applyFont="1" applyFill="1" applyBorder="1" applyAlignment="1">
      <alignment horizontal="distributed" vertical="center" justifyLastLine="1"/>
    </xf>
    <xf numFmtId="0" fontId="10" fillId="0" borderId="31" xfId="1" applyFont="1" applyFill="1" applyBorder="1" applyAlignment="1">
      <alignment horizontal="distributed" vertical="center" justifyLastLine="1"/>
    </xf>
    <xf numFmtId="0" fontId="10" fillId="0" borderId="32" xfId="1" applyFont="1" applyFill="1" applyBorder="1" applyAlignment="1">
      <alignment horizontal="distributed" vertical="center" justifyLastLine="1"/>
    </xf>
    <xf numFmtId="0" fontId="10" fillId="0" borderId="34" xfId="1" applyFont="1" applyFill="1" applyBorder="1" applyAlignment="1">
      <alignment horizontal="distributed" vertical="center" justifyLastLine="1"/>
    </xf>
    <xf numFmtId="0" fontId="10" fillId="0" borderId="30" xfId="1" applyFont="1" applyFill="1" applyBorder="1" applyAlignment="1">
      <alignment horizontal="left" vertical="center"/>
    </xf>
    <xf numFmtId="0" fontId="10" fillId="0" borderId="34" xfId="1" applyFont="1" applyFill="1" applyBorder="1" applyAlignment="1">
      <alignment horizontal="left" vertical="center"/>
    </xf>
    <xf numFmtId="176" fontId="17" fillId="0" borderId="27" xfId="1" applyNumberFormat="1" applyFont="1" applyFill="1" applyBorder="1" applyAlignment="1">
      <alignment horizontal="center" vertical="center" justifyLastLine="1"/>
    </xf>
    <xf numFmtId="176" fontId="17" fillId="0" borderId="28" xfId="1" applyNumberFormat="1" applyFont="1" applyFill="1" applyBorder="1" applyAlignment="1">
      <alignment horizontal="center" vertical="center" justifyLastLine="1"/>
    </xf>
    <xf numFmtId="176" fontId="17" fillId="0" borderId="29" xfId="1" applyNumberFormat="1" applyFont="1" applyFill="1" applyBorder="1" applyAlignment="1">
      <alignment horizontal="center" vertical="center" justifyLastLine="1"/>
    </xf>
    <xf numFmtId="176" fontId="17" fillId="0" borderId="31" xfId="1" applyNumberFormat="1" applyFont="1" applyFill="1" applyBorder="1" applyAlignment="1">
      <alignment horizontal="center" vertical="center" justifyLastLine="1"/>
    </xf>
    <xf numFmtId="176" fontId="17" fillId="0" borderId="32" xfId="1" applyNumberFormat="1" applyFont="1" applyFill="1" applyBorder="1" applyAlignment="1">
      <alignment horizontal="center" vertical="center" justifyLastLine="1"/>
    </xf>
    <xf numFmtId="176" fontId="17" fillId="0" borderId="33" xfId="1" applyNumberFormat="1" applyFont="1" applyFill="1" applyBorder="1" applyAlignment="1">
      <alignment horizontal="center" vertical="center" justifyLastLine="1"/>
    </xf>
    <xf numFmtId="38" fontId="14" fillId="0" borderId="0" xfId="2" applyFont="1" applyFill="1" applyBorder="1" applyAlignment="1">
      <alignment horizontal="right" vertical="center" shrinkToFit="1"/>
    </xf>
    <xf numFmtId="38" fontId="14" fillId="0" borderId="32" xfId="2" applyFont="1" applyFill="1" applyBorder="1" applyAlignment="1">
      <alignment horizontal="right" vertical="center" shrinkToFit="1"/>
    </xf>
    <xf numFmtId="0" fontId="10" fillId="0" borderId="0" xfId="1" applyFont="1" applyFill="1" applyBorder="1" applyAlignment="1">
      <alignment vertical="center"/>
    </xf>
    <xf numFmtId="38" fontId="14" fillId="0" borderId="28" xfId="2" applyFont="1" applyFill="1" applyBorder="1" applyAlignment="1">
      <alignment horizontal="right" vertical="center" shrinkToFit="1"/>
    </xf>
    <xf numFmtId="0" fontId="10" fillId="0" borderId="27" xfId="1" applyFont="1" applyFill="1" applyBorder="1" applyAlignment="1">
      <alignment horizontal="center" vertical="center"/>
    </xf>
    <xf numFmtId="0" fontId="10" fillId="0" borderId="28" xfId="1" applyFont="1" applyFill="1" applyBorder="1" applyAlignment="1">
      <alignment horizontal="center" vertical="center"/>
    </xf>
    <xf numFmtId="0" fontId="10" fillId="0" borderId="31" xfId="1" applyFont="1" applyFill="1" applyBorder="1" applyAlignment="1">
      <alignment horizontal="center" vertical="center"/>
    </xf>
    <xf numFmtId="0" fontId="10" fillId="0" borderId="32" xfId="1" applyFont="1" applyFill="1" applyBorder="1" applyAlignment="1">
      <alignment horizontal="center" vertical="center"/>
    </xf>
    <xf numFmtId="0" fontId="8" fillId="0" borderId="0" xfId="1" applyFont="1" applyFill="1" applyAlignment="1">
      <alignment horizontal="distributed" vertical="top"/>
    </xf>
    <xf numFmtId="0" fontId="10" fillId="0" borderId="2" xfId="1" applyFont="1" applyFill="1" applyBorder="1" applyAlignment="1">
      <alignment horizontal="center" vertical="center" shrinkToFit="1"/>
    </xf>
    <xf numFmtId="0" fontId="10" fillId="0" borderId="3" xfId="1" applyFont="1" applyFill="1" applyBorder="1" applyAlignment="1">
      <alignment horizontal="center" vertical="center" shrinkToFit="1"/>
    </xf>
    <xf numFmtId="0" fontId="10" fillId="0" borderId="5" xfId="1" applyFont="1" applyFill="1" applyBorder="1" applyAlignment="1">
      <alignment horizontal="center" vertical="center" shrinkToFit="1"/>
    </xf>
    <xf numFmtId="0" fontId="10" fillId="0" borderId="7" xfId="1" applyFont="1" applyFill="1" applyBorder="1" applyAlignment="1">
      <alignment horizontal="center" vertical="center" shrinkToFit="1"/>
    </xf>
    <xf numFmtId="0" fontId="10" fillId="0" borderId="8" xfId="1" applyFont="1" applyFill="1" applyBorder="1" applyAlignment="1">
      <alignment horizontal="center" vertical="center" shrinkToFit="1"/>
    </xf>
    <xf numFmtId="0" fontId="10" fillId="0" borderId="10" xfId="1" applyFont="1" applyFill="1" applyBorder="1" applyAlignment="1">
      <alignment horizontal="center" vertical="center" shrinkToFit="1"/>
    </xf>
    <xf numFmtId="176" fontId="17" fillId="0" borderId="17" xfId="1" applyNumberFormat="1" applyFont="1" applyFill="1" applyBorder="1" applyAlignment="1">
      <alignment horizontal="center" justifyLastLine="1"/>
    </xf>
    <xf numFmtId="176" fontId="18" fillId="0" borderId="0" xfId="1" applyNumberFormat="1" applyFont="1" applyFill="1" applyBorder="1" applyAlignment="1">
      <alignment horizontal="center" justifyLastLine="1"/>
    </xf>
    <xf numFmtId="0" fontId="10" fillId="0" borderId="0" xfId="1" applyFont="1" applyFill="1" applyBorder="1" applyAlignment="1">
      <alignment horizontal="distributed"/>
    </xf>
    <xf numFmtId="0" fontId="11" fillId="0" borderId="2" xfId="1" applyFont="1" applyFill="1" applyBorder="1" applyAlignment="1">
      <alignment horizontal="center" vertical="center" shrinkToFit="1"/>
    </xf>
    <xf numFmtId="0" fontId="11" fillId="0" borderId="3" xfId="1" applyFont="1" applyFill="1" applyBorder="1" applyAlignment="1">
      <alignment horizontal="center" vertical="center" shrinkToFit="1"/>
    </xf>
    <xf numFmtId="0" fontId="11" fillId="0" borderId="7" xfId="1" applyFont="1" applyFill="1" applyBorder="1" applyAlignment="1">
      <alignment horizontal="center" vertical="center" shrinkToFit="1"/>
    </xf>
    <xf numFmtId="0" fontId="11" fillId="0" borderId="8" xfId="1" applyFont="1" applyFill="1" applyBorder="1" applyAlignment="1">
      <alignment horizontal="center" vertical="center" shrinkToFit="1"/>
    </xf>
    <xf numFmtId="0" fontId="10" fillId="0" borderId="24" xfId="1" applyFont="1" applyFill="1" applyBorder="1" applyAlignment="1">
      <alignment horizontal="distributed" vertical="center" justifyLastLine="1"/>
    </xf>
    <xf numFmtId="0" fontId="10" fillId="0" borderId="25" xfId="1" applyFont="1" applyFill="1" applyBorder="1" applyAlignment="1">
      <alignment horizontal="distributed" vertical="center" justifyLastLine="1"/>
    </xf>
    <xf numFmtId="0" fontId="10" fillId="0" borderId="26" xfId="1" applyFont="1" applyFill="1" applyBorder="1" applyAlignment="1">
      <alignment horizontal="distributed" vertical="center" justifyLastLine="1"/>
    </xf>
    <xf numFmtId="0" fontId="17" fillId="0" borderId="27" xfId="1" applyFont="1" applyFill="1" applyBorder="1" applyAlignment="1">
      <alignment horizontal="left" vertical="center" shrinkToFit="1"/>
    </xf>
    <xf numFmtId="0" fontId="17" fillId="0" borderId="28" xfId="1" applyFont="1" applyFill="1" applyBorder="1" applyAlignment="1">
      <alignment horizontal="left" vertical="center" shrinkToFit="1"/>
    </xf>
    <xf numFmtId="0" fontId="17" fillId="0" borderId="29" xfId="1" applyFont="1" applyFill="1" applyBorder="1" applyAlignment="1">
      <alignment horizontal="left" vertical="center" shrinkToFit="1"/>
    </xf>
    <xf numFmtId="0" fontId="17" fillId="0" borderId="31" xfId="1" applyFont="1" applyFill="1" applyBorder="1" applyAlignment="1">
      <alignment horizontal="left" vertical="center" shrinkToFit="1"/>
    </xf>
    <xf numFmtId="0" fontId="17" fillId="0" borderId="32" xfId="1" applyFont="1" applyFill="1" applyBorder="1" applyAlignment="1">
      <alignment horizontal="left" vertical="center" shrinkToFit="1"/>
    </xf>
    <xf numFmtId="0" fontId="17" fillId="0" borderId="33" xfId="1" applyFont="1" applyFill="1" applyBorder="1" applyAlignment="1">
      <alignment horizontal="left" vertical="center" shrinkToFit="1"/>
    </xf>
    <xf numFmtId="0" fontId="10" fillId="0" borderId="29" xfId="1" applyFont="1" applyFill="1" applyBorder="1" applyAlignment="1">
      <alignment horizontal="distributed" vertical="center" justifyLastLine="1"/>
    </xf>
    <xf numFmtId="0" fontId="10" fillId="0" borderId="33" xfId="1" applyFont="1" applyFill="1" applyBorder="1" applyAlignment="1">
      <alignment horizontal="distributed" vertical="center" justifyLastLine="1"/>
    </xf>
    <xf numFmtId="0" fontId="10" fillId="0" borderId="1" xfId="1" applyFont="1" applyFill="1" applyBorder="1" applyAlignment="1">
      <alignment vertical="distributed" textRotation="255" justifyLastLine="1"/>
    </xf>
    <xf numFmtId="0" fontId="10" fillId="0" borderId="6" xfId="1" applyFont="1" applyFill="1" applyBorder="1" applyAlignment="1">
      <alignment vertical="distributed" textRotation="255" justifyLastLine="1"/>
    </xf>
    <xf numFmtId="0" fontId="10" fillId="0" borderId="18" xfId="1" applyFont="1" applyFill="1" applyBorder="1" applyAlignment="1">
      <alignment vertical="distributed" textRotation="255" justifyLastLine="1"/>
    </xf>
    <xf numFmtId="0" fontId="10" fillId="0" borderId="4" xfId="1" applyFont="1" applyFill="1" applyBorder="1" applyAlignment="1">
      <alignment horizontal="center" vertical="center" shrinkToFit="1"/>
    </xf>
    <xf numFmtId="0" fontId="10" fillId="0" borderId="9" xfId="1" applyFont="1" applyFill="1" applyBorder="1" applyAlignment="1">
      <alignment horizontal="center" vertical="center" shrinkToFit="1"/>
    </xf>
    <xf numFmtId="0" fontId="11" fillId="0" borderId="4" xfId="1" applyFont="1" applyFill="1" applyBorder="1" applyAlignment="1">
      <alignment horizontal="center" vertical="center" shrinkToFit="1"/>
    </xf>
    <xf numFmtId="0" fontId="11" fillId="0" borderId="9" xfId="1" applyFont="1" applyFill="1" applyBorder="1" applyAlignment="1">
      <alignment horizontal="center" vertical="center" shrinkToFit="1"/>
    </xf>
    <xf numFmtId="0" fontId="38" fillId="0" borderId="28" xfId="1" applyFont="1" applyFill="1" applyBorder="1" applyAlignment="1">
      <alignment horizontal="center" vertical="center"/>
    </xf>
    <xf numFmtId="0" fontId="38" fillId="0" borderId="32" xfId="1" applyFont="1" applyFill="1" applyBorder="1" applyAlignment="1">
      <alignment horizontal="center" vertical="center"/>
    </xf>
    <xf numFmtId="0" fontId="11" fillId="0" borderId="24" xfId="1" applyFont="1" applyFill="1" applyBorder="1" applyAlignment="1">
      <alignment horizontal="distributed" vertical="center" wrapText="1" justifyLastLine="1"/>
    </xf>
    <xf numFmtId="0" fontId="11" fillId="0" borderId="25" xfId="1" applyFont="1" applyFill="1" applyBorder="1" applyAlignment="1">
      <alignment horizontal="distributed" vertical="center" justifyLastLine="1"/>
    </xf>
    <xf numFmtId="0" fontId="11" fillId="0" borderId="26" xfId="1" applyFont="1" applyFill="1" applyBorder="1" applyAlignment="1">
      <alignment horizontal="distributed" vertical="center" justifyLastLine="1"/>
    </xf>
    <xf numFmtId="0" fontId="11" fillId="0" borderId="24" xfId="1" applyFont="1" applyFill="1" applyBorder="1" applyAlignment="1">
      <alignment horizontal="distributed" vertical="center" justifyLastLine="1"/>
    </xf>
    <xf numFmtId="176" fontId="17" fillId="0" borderId="27" xfId="1" applyNumberFormat="1" applyFont="1" applyFill="1" applyBorder="1" applyAlignment="1">
      <alignment horizontal="center" vertical="center"/>
    </xf>
    <xf numFmtId="176" fontId="17" fillId="0" borderId="28" xfId="1" applyNumberFormat="1" applyFont="1" applyFill="1" applyBorder="1" applyAlignment="1">
      <alignment horizontal="center" vertical="center"/>
    </xf>
    <xf numFmtId="176" fontId="17" fillId="0" borderId="29" xfId="1" applyNumberFormat="1" applyFont="1" applyFill="1" applyBorder="1" applyAlignment="1">
      <alignment horizontal="center" vertical="center"/>
    </xf>
    <xf numFmtId="176" fontId="17" fillId="0" borderId="31" xfId="1" applyNumberFormat="1" applyFont="1" applyFill="1" applyBorder="1" applyAlignment="1">
      <alignment horizontal="center" vertical="center"/>
    </xf>
    <xf numFmtId="176" fontId="17" fillId="0" borderId="32" xfId="1" applyNumberFormat="1" applyFont="1" applyFill="1" applyBorder="1" applyAlignment="1">
      <alignment horizontal="center" vertical="center"/>
    </xf>
    <xf numFmtId="176" fontId="17" fillId="0" borderId="33" xfId="1" applyNumberFormat="1" applyFont="1" applyFill="1" applyBorder="1" applyAlignment="1">
      <alignment horizontal="center" vertical="center"/>
    </xf>
    <xf numFmtId="0" fontId="10" fillId="0" borderId="35" xfId="1" applyFont="1" applyFill="1" applyBorder="1" applyAlignment="1">
      <alignment horizontal="distributed" vertical="center" justifyLastLine="1"/>
    </xf>
    <xf numFmtId="0" fontId="10" fillId="0" borderId="0" xfId="1" applyFont="1" applyFill="1" applyBorder="1" applyAlignment="1">
      <alignment horizontal="distributed" vertical="center" justifyLastLine="1"/>
    </xf>
    <xf numFmtId="0" fontId="10" fillId="0" borderId="36" xfId="1" applyFont="1" applyFill="1" applyBorder="1" applyAlignment="1">
      <alignment horizontal="distributed" vertical="center" justifyLastLine="1"/>
    </xf>
    <xf numFmtId="38" fontId="19" fillId="0" borderId="28" xfId="2" applyFont="1" applyFill="1" applyBorder="1" applyAlignment="1">
      <alignment horizontal="right" vertical="center" indent="1" shrinkToFit="1"/>
    </xf>
    <xf numFmtId="38" fontId="19" fillId="0" borderId="32" xfId="2" applyFont="1" applyFill="1" applyBorder="1" applyAlignment="1">
      <alignment horizontal="right" vertical="center" indent="1" shrinkToFit="1"/>
    </xf>
    <xf numFmtId="0" fontId="10" fillId="0" borderId="27" xfId="1" applyFont="1" applyFill="1" applyBorder="1" applyAlignment="1">
      <alignment horizontal="distributed" vertical="distributed" justifyLastLine="1"/>
    </xf>
    <xf numFmtId="0" fontId="10" fillId="0" borderId="28" xfId="1" applyFont="1" applyFill="1" applyBorder="1" applyAlignment="1">
      <alignment horizontal="distributed" vertical="distributed" justifyLastLine="1"/>
    </xf>
    <xf numFmtId="0" fontId="10" fillId="0" borderId="29" xfId="1" applyFont="1" applyFill="1" applyBorder="1" applyAlignment="1">
      <alignment horizontal="distributed" vertical="distributed" justifyLastLine="1"/>
    </xf>
    <xf numFmtId="0" fontId="10" fillId="0" borderId="31" xfId="1" applyFont="1" applyFill="1" applyBorder="1" applyAlignment="1">
      <alignment horizontal="distributed" vertical="distributed" justifyLastLine="1"/>
    </xf>
    <xf numFmtId="0" fontId="10" fillId="0" borderId="32" xfId="1" applyFont="1" applyFill="1" applyBorder="1" applyAlignment="1">
      <alignment horizontal="distributed" vertical="distributed" justifyLastLine="1"/>
    </xf>
    <xf numFmtId="0" fontId="10" fillId="0" borderId="33" xfId="1" applyFont="1" applyFill="1" applyBorder="1" applyAlignment="1">
      <alignment horizontal="distributed" vertical="distributed" justifyLastLine="1"/>
    </xf>
    <xf numFmtId="0" fontId="10" fillId="0" borderId="0" xfId="1" applyFont="1" applyFill="1" applyBorder="1" applyAlignment="1">
      <alignment horizontal="distributed" vertical="center"/>
    </xf>
    <xf numFmtId="0" fontId="10" fillId="0" borderId="35" xfId="1" applyFont="1" applyFill="1" applyBorder="1" applyAlignment="1">
      <alignment horizontal="right" vertical="center"/>
    </xf>
    <xf numFmtId="0" fontId="10" fillId="0" borderId="31" xfId="1" applyFont="1" applyFill="1" applyBorder="1" applyAlignment="1">
      <alignment horizontal="right" vertical="center"/>
    </xf>
    <xf numFmtId="0" fontId="17" fillId="0" borderId="0" xfId="1" applyFont="1" applyFill="1" applyBorder="1" applyAlignment="1">
      <alignment vertical="center"/>
    </xf>
    <xf numFmtId="0" fontId="17" fillId="0" borderId="36" xfId="1" applyFont="1" applyFill="1" applyBorder="1" applyAlignment="1">
      <alignment vertical="center"/>
    </xf>
    <xf numFmtId="0" fontId="17" fillId="0" borderId="0" xfId="1" applyFont="1" applyFill="1" applyBorder="1" applyAlignment="1">
      <alignment horizontal="left" vertical="center"/>
    </xf>
    <xf numFmtId="0" fontId="17" fillId="0" borderId="36" xfId="1" applyFont="1" applyFill="1" applyBorder="1" applyAlignment="1">
      <alignment horizontal="left" vertical="center"/>
    </xf>
    <xf numFmtId="0" fontId="10" fillId="0" borderId="20" xfId="1" applyFont="1" applyFill="1" applyBorder="1" applyAlignment="1">
      <alignment horizontal="distributed" vertical="center" justifyLastLine="1"/>
    </xf>
    <xf numFmtId="0" fontId="10" fillId="0" borderId="41" xfId="1" applyFont="1" applyFill="1" applyBorder="1" applyAlignment="1">
      <alignment horizontal="distributed" vertical="center" justifyLastLine="1"/>
    </xf>
    <xf numFmtId="0" fontId="10" fillId="0" borderId="30" xfId="1" applyFont="1" applyFill="1" applyBorder="1" applyAlignment="1">
      <alignment horizontal="center" vertical="center"/>
    </xf>
    <xf numFmtId="0" fontId="10" fillId="0" borderId="40" xfId="1" applyFont="1" applyFill="1" applyBorder="1" applyAlignment="1">
      <alignment horizontal="center" vertical="center"/>
    </xf>
    <xf numFmtId="0" fontId="10" fillId="0" borderId="20" xfId="1" applyFont="1" applyFill="1" applyBorder="1" applyAlignment="1">
      <alignment horizontal="center" vertical="center"/>
    </xf>
    <xf numFmtId="0" fontId="10" fillId="0" borderId="22" xfId="1" applyFont="1" applyFill="1" applyBorder="1" applyAlignment="1">
      <alignment horizontal="center" vertical="center"/>
    </xf>
    <xf numFmtId="0" fontId="10" fillId="0" borderId="24" xfId="1" applyFont="1" applyFill="1" applyBorder="1" applyAlignment="1">
      <alignment horizontal="distributed" vertical="center" wrapText="1" justifyLastLine="1"/>
    </xf>
    <xf numFmtId="0" fontId="10" fillId="0" borderId="25" xfId="1" applyFont="1" applyFill="1" applyBorder="1" applyAlignment="1">
      <alignment horizontal="distributed" vertical="center" wrapText="1" justifyLastLine="1"/>
    </xf>
    <xf numFmtId="0" fontId="10" fillId="0" borderId="26" xfId="1" applyFont="1" applyFill="1" applyBorder="1" applyAlignment="1">
      <alignment horizontal="distributed" vertical="center" wrapText="1" justifyLastLine="1"/>
    </xf>
    <xf numFmtId="0" fontId="10" fillId="0" borderId="37" xfId="1" applyFont="1" applyFill="1" applyBorder="1" applyAlignment="1">
      <alignment horizontal="distributed" vertical="center" wrapText="1" justifyLastLine="1"/>
    </xf>
    <xf numFmtId="0" fontId="10" fillId="0" borderId="38" xfId="1" applyFont="1" applyFill="1" applyBorder="1" applyAlignment="1">
      <alignment horizontal="distributed" vertical="center" wrapText="1" justifyLastLine="1"/>
    </xf>
    <xf numFmtId="0" fontId="10" fillId="0" borderId="39" xfId="1" applyFont="1" applyFill="1" applyBorder="1" applyAlignment="1">
      <alignment horizontal="distributed" vertical="center" wrapText="1" justifyLastLine="1"/>
    </xf>
    <xf numFmtId="0" fontId="17" fillId="0" borderId="27" xfId="1" applyFont="1" applyFill="1" applyBorder="1" applyAlignment="1">
      <alignment horizontal="left" vertical="center" wrapText="1"/>
    </xf>
    <xf numFmtId="0" fontId="17" fillId="0" borderId="28" xfId="1" applyFont="1" applyFill="1" applyBorder="1" applyAlignment="1">
      <alignment horizontal="left" vertical="center" wrapText="1"/>
    </xf>
    <xf numFmtId="0" fontId="17" fillId="0" borderId="29" xfId="1" applyFont="1" applyFill="1" applyBorder="1" applyAlignment="1">
      <alignment horizontal="left" vertical="center" wrapText="1"/>
    </xf>
    <xf numFmtId="0" fontId="17" fillId="0" borderId="35" xfId="1" applyFont="1" applyFill="1" applyBorder="1" applyAlignment="1">
      <alignment horizontal="left" vertical="center" wrapText="1"/>
    </xf>
    <xf numFmtId="0" fontId="17" fillId="0" borderId="0" xfId="1" applyFont="1" applyFill="1" applyBorder="1" applyAlignment="1">
      <alignment horizontal="left" vertical="center" wrapText="1"/>
    </xf>
    <xf numFmtId="0" fontId="17" fillId="0" borderId="36" xfId="1" applyFont="1" applyFill="1" applyBorder="1" applyAlignment="1">
      <alignment horizontal="left" vertical="center" wrapText="1"/>
    </xf>
    <xf numFmtId="0" fontId="10" fillId="0" borderId="35" xfId="1" applyFont="1" applyFill="1" applyBorder="1" applyAlignment="1">
      <alignment horizontal="center" vertical="center" wrapText="1"/>
    </xf>
    <xf numFmtId="0" fontId="10" fillId="0" borderId="0" xfId="1" applyFont="1" applyFill="1" applyBorder="1" applyAlignment="1">
      <alignment horizontal="center" vertical="center" wrapText="1"/>
    </xf>
    <xf numFmtId="0" fontId="10" fillId="0" borderId="36" xfId="1" applyFont="1" applyFill="1" applyBorder="1" applyAlignment="1">
      <alignment horizontal="center" vertical="center" wrapText="1"/>
    </xf>
    <xf numFmtId="0" fontId="10" fillId="0" borderId="40" xfId="1" applyFont="1" applyFill="1" applyBorder="1" applyAlignment="1">
      <alignment horizontal="center" vertical="center" wrapText="1"/>
    </xf>
    <xf numFmtId="0" fontId="10" fillId="0" borderId="20" xfId="1" applyFont="1" applyFill="1" applyBorder="1" applyAlignment="1">
      <alignment horizontal="center" vertical="center" wrapText="1"/>
    </xf>
    <xf numFmtId="0" fontId="10" fillId="0" borderId="41" xfId="1" applyFont="1" applyFill="1" applyBorder="1" applyAlignment="1">
      <alignment horizontal="center" vertical="center" wrapText="1"/>
    </xf>
    <xf numFmtId="0" fontId="17" fillId="0" borderId="28" xfId="1" applyFont="1" applyFill="1" applyBorder="1" applyAlignment="1">
      <alignment horizontal="center" vertical="center"/>
    </xf>
    <xf numFmtId="0" fontId="17" fillId="0" borderId="32" xfId="1" applyFont="1" applyFill="1" applyBorder="1" applyAlignment="1">
      <alignment horizontal="center" vertical="center"/>
    </xf>
    <xf numFmtId="0" fontId="10" fillId="0" borderId="28" xfId="1" applyFont="1" applyFill="1" applyBorder="1" applyAlignment="1">
      <alignment horizontal="center"/>
    </xf>
    <xf numFmtId="0" fontId="12" fillId="0" borderId="0" xfId="1" quotePrefix="1" applyFont="1" applyFill="1" applyBorder="1" applyAlignment="1">
      <alignment horizontal="center"/>
    </xf>
    <xf numFmtId="0" fontId="12" fillId="0" borderId="0" xfId="1" applyFont="1" applyFill="1" applyBorder="1" applyAlignment="1">
      <alignment horizontal="center"/>
    </xf>
    <xf numFmtId="38" fontId="19" fillId="0" borderId="0" xfId="2" applyFont="1" applyFill="1" applyBorder="1" applyAlignment="1">
      <alignment horizontal="right" vertical="center" shrinkToFit="1"/>
    </xf>
    <xf numFmtId="0" fontId="10" fillId="0" borderId="0" xfId="1" applyFont="1" applyFill="1" applyBorder="1" applyAlignment="1">
      <alignment horizontal="right" vertical="center"/>
    </xf>
    <xf numFmtId="176" fontId="17" fillId="0" borderId="0" xfId="1" applyNumberFormat="1" applyFont="1" applyFill="1" applyBorder="1" applyAlignment="1">
      <alignment horizontal="center" vertical="center"/>
    </xf>
  </cellXfs>
  <cellStyles count="15">
    <cellStyle name="ハイパーリンク" xfId="6" builtinId="8"/>
    <cellStyle name="桁区切り" xfId="3" builtinId="6"/>
    <cellStyle name="桁区切り 2" xfId="11"/>
    <cellStyle name="桁区切り 2 2" xfId="12"/>
    <cellStyle name="桁区切り_H21農林業振興事業_様式集" xfId="2"/>
    <cellStyle name="標準" xfId="0" builtinId="0"/>
    <cellStyle name="標準 2" xfId="4"/>
    <cellStyle name="標準 2 2" xfId="5"/>
    <cellStyle name="標準 2 2 2" xfId="9"/>
    <cellStyle name="標準 2 3" xfId="8"/>
    <cellStyle name="標準 3" xfId="7"/>
    <cellStyle name="標準 4" xfId="10"/>
    <cellStyle name="標準 5" xfId="13"/>
    <cellStyle name="標準 6" xfId="14"/>
    <cellStyle name="標準_検査下命伺・検査調書(釜田農道流末水路工事)" xfId="1"/>
  </cellStyles>
  <dxfs count="0"/>
  <tableStyles count="0" defaultTableStyle="TableStyleMedium2" defaultPivotStyle="PivotStyleLight16"/>
  <colors>
    <mruColors>
      <color rgb="FFFFFF99"/>
      <color rgb="FFCCFF99"/>
      <color rgb="FFFF0066"/>
      <color rgb="FFCC0099"/>
      <color rgb="FFFF66FF"/>
      <color rgb="FFFF9900"/>
      <color rgb="FFCCE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3.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2.xml"/><Relationship Id="rId57"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4.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15</xdr:col>
      <xdr:colOff>246419</xdr:colOff>
      <xdr:row>26</xdr:row>
      <xdr:rowOff>113750</xdr:rowOff>
    </xdr:to>
    <xdr:grpSp>
      <xdr:nvGrpSpPr>
        <xdr:cNvPr id="15" name="グループ化 14"/>
        <xdr:cNvGrpSpPr/>
      </xdr:nvGrpSpPr>
      <xdr:grpSpPr>
        <a:xfrm>
          <a:off x="433917" y="169333"/>
          <a:ext cx="9877252" cy="4347084"/>
          <a:chOff x="433917" y="169333"/>
          <a:chExt cx="9877252" cy="4347084"/>
        </a:xfrm>
      </xdr:grpSpPr>
      <xdr:pic>
        <xdr:nvPicPr>
          <xdr:cNvPr id="12" name="図 11"/>
          <xdr:cNvPicPr>
            <a:picLocks noChangeAspect="1"/>
          </xdr:cNvPicPr>
        </xdr:nvPicPr>
        <xdr:blipFill>
          <a:blip xmlns:r="http://schemas.openxmlformats.org/officeDocument/2006/relationships" r:embed="rId1"/>
          <a:stretch>
            <a:fillRect/>
          </a:stretch>
        </xdr:blipFill>
        <xdr:spPr>
          <a:xfrm>
            <a:off x="433917" y="169333"/>
            <a:ext cx="9877252" cy="4347084"/>
          </a:xfrm>
          <a:prstGeom prst="rect">
            <a:avLst/>
          </a:prstGeom>
        </xdr:spPr>
      </xdr:pic>
      <xdr:sp macro="" textlink="">
        <xdr:nvSpPr>
          <xdr:cNvPr id="13" name="正方形/長方形 12"/>
          <xdr:cNvSpPr/>
        </xdr:nvSpPr>
        <xdr:spPr>
          <a:xfrm>
            <a:off x="2084917" y="2529417"/>
            <a:ext cx="4878916" cy="66675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xdr:col>
      <xdr:colOff>104775</xdr:colOff>
      <xdr:row>27</xdr:row>
      <xdr:rowOff>66675</xdr:rowOff>
    </xdr:from>
    <xdr:to>
      <xdr:col>15</xdr:col>
      <xdr:colOff>236908</xdr:colOff>
      <xdr:row>40</xdr:row>
      <xdr:rowOff>142587</xdr:rowOff>
    </xdr:to>
    <xdr:grpSp>
      <xdr:nvGrpSpPr>
        <xdr:cNvPr id="16" name="グループ化 15"/>
        <xdr:cNvGrpSpPr/>
      </xdr:nvGrpSpPr>
      <xdr:grpSpPr>
        <a:xfrm>
          <a:off x="538692" y="4638675"/>
          <a:ext cx="9762966" cy="2277245"/>
          <a:chOff x="538692" y="4638675"/>
          <a:chExt cx="9762966" cy="2277245"/>
        </a:xfrm>
      </xdr:grpSpPr>
      <xdr:pic>
        <xdr:nvPicPr>
          <xdr:cNvPr id="11" name="図 10"/>
          <xdr:cNvPicPr>
            <a:picLocks noChangeAspect="1"/>
          </xdr:cNvPicPr>
        </xdr:nvPicPr>
        <xdr:blipFill>
          <a:blip xmlns:r="http://schemas.openxmlformats.org/officeDocument/2006/relationships" r:embed="rId2"/>
          <a:stretch>
            <a:fillRect/>
          </a:stretch>
        </xdr:blipFill>
        <xdr:spPr>
          <a:xfrm>
            <a:off x="538692" y="4638675"/>
            <a:ext cx="9762966" cy="2277245"/>
          </a:xfrm>
          <a:prstGeom prst="rect">
            <a:avLst/>
          </a:prstGeom>
        </xdr:spPr>
      </xdr:pic>
      <xdr:sp macro="" textlink="">
        <xdr:nvSpPr>
          <xdr:cNvPr id="14" name="正方形/長方形 13"/>
          <xdr:cNvSpPr/>
        </xdr:nvSpPr>
        <xdr:spPr>
          <a:xfrm>
            <a:off x="2074335" y="6402917"/>
            <a:ext cx="4878916" cy="50800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1</xdr:row>
      <xdr:rowOff>209550</xdr:rowOff>
    </xdr:from>
    <xdr:to>
      <xdr:col>7</xdr:col>
      <xdr:colOff>657225</xdr:colOff>
      <xdr:row>1</xdr:row>
      <xdr:rowOff>209550</xdr:rowOff>
    </xdr:to>
    <xdr:cxnSp macro="">
      <xdr:nvCxnSpPr>
        <xdr:cNvPr id="2" name="直線コネクタ 1"/>
        <xdr:cNvCxnSpPr/>
      </xdr:nvCxnSpPr>
      <xdr:spPr>
        <a:xfrm>
          <a:off x="0" y="476250"/>
          <a:ext cx="5457825" cy="0"/>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3</xdr:row>
      <xdr:rowOff>200025</xdr:rowOff>
    </xdr:from>
    <xdr:to>
      <xdr:col>7</xdr:col>
      <xdr:colOff>657225</xdr:colOff>
      <xdr:row>3</xdr:row>
      <xdr:rowOff>200025</xdr:rowOff>
    </xdr:to>
    <xdr:cxnSp macro="">
      <xdr:nvCxnSpPr>
        <xdr:cNvPr id="3" name="直線コネクタ 2"/>
        <xdr:cNvCxnSpPr/>
      </xdr:nvCxnSpPr>
      <xdr:spPr>
        <a:xfrm>
          <a:off x="0" y="1133475"/>
          <a:ext cx="5457825" cy="0"/>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5</xdr:row>
      <xdr:rowOff>200025</xdr:rowOff>
    </xdr:from>
    <xdr:to>
      <xdr:col>7</xdr:col>
      <xdr:colOff>657225</xdr:colOff>
      <xdr:row>5</xdr:row>
      <xdr:rowOff>200025</xdr:rowOff>
    </xdr:to>
    <xdr:cxnSp macro="">
      <xdr:nvCxnSpPr>
        <xdr:cNvPr id="4" name="直線コネクタ 3"/>
        <xdr:cNvCxnSpPr/>
      </xdr:nvCxnSpPr>
      <xdr:spPr>
        <a:xfrm>
          <a:off x="0" y="1800225"/>
          <a:ext cx="5457825" cy="0"/>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7</xdr:row>
      <xdr:rowOff>200025</xdr:rowOff>
    </xdr:from>
    <xdr:to>
      <xdr:col>7</xdr:col>
      <xdr:colOff>657225</xdr:colOff>
      <xdr:row>7</xdr:row>
      <xdr:rowOff>200025</xdr:rowOff>
    </xdr:to>
    <xdr:cxnSp macro="">
      <xdr:nvCxnSpPr>
        <xdr:cNvPr id="5" name="直線コネクタ 4"/>
        <xdr:cNvCxnSpPr/>
      </xdr:nvCxnSpPr>
      <xdr:spPr>
        <a:xfrm>
          <a:off x="0" y="2466975"/>
          <a:ext cx="5457825" cy="0"/>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9</xdr:row>
      <xdr:rowOff>200025</xdr:rowOff>
    </xdr:from>
    <xdr:to>
      <xdr:col>7</xdr:col>
      <xdr:colOff>657225</xdr:colOff>
      <xdr:row>9</xdr:row>
      <xdr:rowOff>200025</xdr:rowOff>
    </xdr:to>
    <xdr:cxnSp macro="">
      <xdr:nvCxnSpPr>
        <xdr:cNvPr id="6" name="直線コネクタ 5"/>
        <xdr:cNvCxnSpPr/>
      </xdr:nvCxnSpPr>
      <xdr:spPr>
        <a:xfrm>
          <a:off x="0" y="3133725"/>
          <a:ext cx="5457825" cy="0"/>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11</xdr:row>
      <xdr:rowOff>190500</xdr:rowOff>
    </xdr:from>
    <xdr:to>
      <xdr:col>7</xdr:col>
      <xdr:colOff>657225</xdr:colOff>
      <xdr:row>11</xdr:row>
      <xdr:rowOff>190500</xdr:rowOff>
    </xdr:to>
    <xdr:cxnSp macro="">
      <xdr:nvCxnSpPr>
        <xdr:cNvPr id="7" name="直線コネクタ 6"/>
        <xdr:cNvCxnSpPr/>
      </xdr:nvCxnSpPr>
      <xdr:spPr>
        <a:xfrm>
          <a:off x="0" y="3790950"/>
          <a:ext cx="5457825" cy="0"/>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13</xdr:row>
      <xdr:rowOff>200025</xdr:rowOff>
    </xdr:from>
    <xdr:to>
      <xdr:col>7</xdr:col>
      <xdr:colOff>657225</xdr:colOff>
      <xdr:row>13</xdr:row>
      <xdr:rowOff>200025</xdr:rowOff>
    </xdr:to>
    <xdr:cxnSp macro="">
      <xdr:nvCxnSpPr>
        <xdr:cNvPr id="8" name="直線コネクタ 7"/>
        <xdr:cNvCxnSpPr/>
      </xdr:nvCxnSpPr>
      <xdr:spPr>
        <a:xfrm>
          <a:off x="0" y="4467225"/>
          <a:ext cx="5457825" cy="0"/>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15</xdr:row>
      <xdr:rowOff>190500</xdr:rowOff>
    </xdr:from>
    <xdr:to>
      <xdr:col>7</xdr:col>
      <xdr:colOff>657225</xdr:colOff>
      <xdr:row>15</xdr:row>
      <xdr:rowOff>190500</xdr:rowOff>
    </xdr:to>
    <xdr:cxnSp macro="">
      <xdr:nvCxnSpPr>
        <xdr:cNvPr id="9" name="直線コネクタ 8"/>
        <xdr:cNvCxnSpPr/>
      </xdr:nvCxnSpPr>
      <xdr:spPr>
        <a:xfrm>
          <a:off x="0" y="5124450"/>
          <a:ext cx="5457825" cy="0"/>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17</xdr:row>
      <xdr:rowOff>190500</xdr:rowOff>
    </xdr:from>
    <xdr:to>
      <xdr:col>7</xdr:col>
      <xdr:colOff>657225</xdr:colOff>
      <xdr:row>17</xdr:row>
      <xdr:rowOff>190500</xdr:rowOff>
    </xdr:to>
    <xdr:cxnSp macro="">
      <xdr:nvCxnSpPr>
        <xdr:cNvPr id="10" name="直線コネクタ 9"/>
        <xdr:cNvCxnSpPr/>
      </xdr:nvCxnSpPr>
      <xdr:spPr>
        <a:xfrm>
          <a:off x="0" y="5791200"/>
          <a:ext cx="5457825" cy="0"/>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19</xdr:row>
      <xdr:rowOff>190500</xdr:rowOff>
    </xdr:from>
    <xdr:to>
      <xdr:col>7</xdr:col>
      <xdr:colOff>657225</xdr:colOff>
      <xdr:row>19</xdr:row>
      <xdr:rowOff>190500</xdr:rowOff>
    </xdr:to>
    <xdr:cxnSp macro="">
      <xdr:nvCxnSpPr>
        <xdr:cNvPr id="11" name="直線コネクタ 10"/>
        <xdr:cNvCxnSpPr/>
      </xdr:nvCxnSpPr>
      <xdr:spPr>
        <a:xfrm>
          <a:off x="0" y="6457950"/>
          <a:ext cx="5457825" cy="0"/>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21</xdr:row>
      <xdr:rowOff>200025</xdr:rowOff>
    </xdr:from>
    <xdr:to>
      <xdr:col>7</xdr:col>
      <xdr:colOff>657225</xdr:colOff>
      <xdr:row>21</xdr:row>
      <xdr:rowOff>200025</xdr:rowOff>
    </xdr:to>
    <xdr:cxnSp macro="">
      <xdr:nvCxnSpPr>
        <xdr:cNvPr id="12" name="直線コネクタ 11"/>
        <xdr:cNvCxnSpPr/>
      </xdr:nvCxnSpPr>
      <xdr:spPr>
        <a:xfrm>
          <a:off x="0" y="7134225"/>
          <a:ext cx="5457825" cy="0"/>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23</xdr:row>
      <xdr:rowOff>200025</xdr:rowOff>
    </xdr:from>
    <xdr:to>
      <xdr:col>7</xdr:col>
      <xdr:colOff>657225</xdr:colOff>
      <xdr:row>23</xdr:row>
      <xdr:rowOff>200025</xdr:rowOff>
    </xdr:to>
    <xdr:cxnSp macro="">
      <xdr:nvCxnSpPr>
        <xdr:cNvPr id="13" name="直線コネクタ 12"/>
        <xdr:cNvCxnSpPr/>
      </xdr:nvCxnSpPr>
      <xdr:spPr>
        <a:xfrm>
          <a:off x="0" y="7800975"/>
          <a:ext cx="5457825" cy="0"/>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25</xdr:row>
      <xdr:rowOff>209550</xdr:rowOff>
    </xdr:from>
    <xdr:to>
      <xdr:col>7</xdr:col>
      <xdr:colOff>657225</xdr:colOff>
      <xdr:row>25</xdr:row>
      <xdr:rowOff>209550</xdr:rowOff>
    </xdr:to>
    <xdr:cxnSp macro="">
      <xdr:nvCxnSpPr>
        <xdr:cNvPr id="14" name="直線コネクタ 13"/>
        <xdr:cNvCxnSpPr/>
      </xdr:nvCxnSpPr>
      <xdr:spPr>
        <a:xfrm>
          <a:off x="0" y="8477250"/>
          <a:ext cx="5457825" cy="0"/>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27</xdr:row>
      <xdr:rowOff>219075</xdr:rowOff>
    </xdr:from>
    <xdr:to>
      <xdr:col>7</xdr:col>
      <xdr:colOff>657225</xdr:colOff>
      <xdr:row>27</xdr:row>
      <xdr:rowOff>219075</xdr:rowOff>
    </xdr:to>
    <xdr:cxnSp macro="">
      <xdr:nvCxnSpPr>
        <xdr:cNvPr id="15" name="直線コネクタ 14"/>
        <xdr:cNvCxnSpPr/>
      </xdr:nvCxnSpPr>
      <xdr:spPr>
        <a:xfrm>
          <a:off x="0" y="9153525"/>
          <a:ext cx="5457825" cy="0"/>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29</xdr:row>
      <xdr:rowOff>200025</xdr:rowOff>
    </xdr:from>
    <xdr:to>
      <xdr:col>7</xdr:col>
      <xdr:colOff>657225</xdr:colOff>
      <xdr:row>29</xdr:row>
      <xdr:rowOff>200025</xdr:rowOff>
    </xdr:to>
    <xdr:cxnSp macro="">
      <xdr:nvCxnSpPr>
        <xdr:cNvPr id="16" name="直線コネクタ 15"/>
        <xdr:cNvCxnSpPr/>
      </xdr:nvCxnSpPr>
      <xdr:spPr>
        <a:xfrm>
          <a:off x="0" y="9801225"/>
          <a:ext cx="5457825" cy="0"/>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34</xdr:col>
      <xdr:colOff>66675</xdr:colOff>
      <xdr:row>11</xdr:row>
      <xdr:rowOff>38100</xdr:rowOff>
    </xdr:from>
    <xdr:to>
      <xdr:col>35</xdr:col>
      <xdr:colOff>133350</xdr:colOff>
      <xdr:row>13</xdr:row>
      <xdr:rowOff>95250</xdr:rowOff>
    </xdr:to>
    <xdr:sp macro="" textlink="">
      <xdr:nvSpPr>
        <xdr:cNvPr id="2" name="Text Box 1">
          <a:extLst>
            <a:ext uri="{FF2B5EF4-FFF2-40B4-BE49-F238E27FC236}">
              <a16:creationId xmlns:a16="http://schemas.microsoft.com/office/drawing/2014/main" xmlns="" id="{00000000-0008-0000-1000-000002000000}"/>
            </a:ext>
          </a:extLst>
        </xdr:cNvPr>
        <xdr:cNvSpPr txBox="1">
          <a:spLocks noChangeArrowheads="1"/>
        </xdr:cNvSpPr>
      </xdr:nvSpPr>
      <xdr:spPr bwMode="auto">
        <a:xfrm>
          <a:off x="9839325" y="2181225"/>
          <a:ext cx="361950" cy="438150"/>
        </a:xfrm>
        <a:prstGeom prst="rect">
          <a:avLst/>
        </a:prstGeom>
        <a:noFill/>
        <a:ln>
          <a:noFill/>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34</xdr:col>
      <xdr:colOff>123825</xdr:colOff>
      <xdr:row>30</xdr:row>
      <xdr:rowOff>180975</xdr:rowOff>
    </xdr:from>
    <xdr:to>
      <xdr:col>35</xdr:col>
      <xdr:colOff>190500</xdr:colOff>
      <xdr:row>33</xdr:row>
      <xdr:rowOff>28575</xdr:rowOff>
    </xdr:to>
    <xdr:sp macro="" textlink="">
      <xdr:nvSpPr>
        <xdr:cNvPr id="3" name="Text Box 2">
          <a:extLst>
            <a:ext uri="{FF2B5EF4-FFF2-40B4-BE49-F238E27FC236}">
              <a16:creationId xmlns:a16="http://schemas.microsoft.com/office/drawing/2014/main" xmlns="" id="{00000000-0008-0000-1000-000003000000}"/>
            </a:ext>
          </a:extLst>
        </xdr:cNvPr>
        <xdr:cNvSpPr txBox="1">
          <a:spLocks noChangeArrowheads="1"/>
        </xdr:cNvSpPr>
      </xdr:nvSpPr>
      <xdr:spPr bwMode="auto">
        <a:xfrm>
          <a:off x="9896475" y="5553075"/>
          <a:ext cx="361950" cy="419100"/>
        </a:xfrm>
        <a:prstGeom prst="rect">
          <a:avLst/>
        </a:prstGeom>
        <a:noFill/>
        <a:ln>
          <a:noFill/>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504825</xdr:colOff>
      <xdr:row>46</xdr:row>
      <xdr:rowOff>85725</xdr:rowOff>
    </xdr:from>
    <xdr:to>
      <xdr:col>7</xdr:col>
      <xdr:colOff>1362075</xdr:colOff>
      <xdr:row>51</xdr:row>
      <xdr:rowOff>152400</xdr:rowOff>
    </xdr:to>
    <xdr:sp macro="" textlink="">
      <xdr:nvSpPr>
        <xdr:cNvPr id="2" name="テキスト ボックス 1">
          <a:extLst>
            <a:ext uri="{FF2B5EF4-FFF2-40B4-BE49-F238E27FC236}">
              <a16:creationId xmlns:a16="http://schemas.microsoft.com/office/drawing/2014/main" xmlns="" id="{00000000-0008-0000-0600-000002000000}"/>
            </a:ext>
          </a:extLst>
        </xdr:cNvPr>
        <xdr:cNvSpPr txBox="1"/>
      </xdr:nvSpPr>
      <xdr:spPr>
        <a:xfrm>
          <a:off x="3438525" y="10096500"/>
          <a:ext cx="2914650" cy="971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問合せ先</a:t>
          </a:r>
          <a:endParaRPr kumimoji="1" lang="en-US" altLang="ja-JP" sz="1100"/>
        </a:p>
        <a:p>
          <a:r>
            <a:rPr kumimoji="1" lang="ja-JP" altLang="en-US" sz="1100"/>
            <a:t>　平戸市役所　農林水産部</a:t>
          </a:r>
          <a:endParaRPr kumimoji="1" lang="en-US" altLang="ja-JP" sz="1100"/>
        </a:p>
        <a:p>
          <a:r>
            <a:rPr kumimoji="1" lang="ja-JP" altLang="en-US" sz="1100"/>
            <a:t>　農林整備課　農林整備班</a:t>
          </a:r>
          <a:r>
            <a:rPr kumimoji="1" lang="en-US" altLang="ja-JP" sz="1100"/>
            <a:t>(</a:t>
          </a:r>
          <a:r>
            <a:rPr kumimoji="1" lang="ja-JP" altLang="en-US" sz="1100"/>
            <a:t>直通</a:t>
          </a:r>
          <a:r>
            <a:rPr kumimoji="1" lang="en-US" altLang="ja-JP" sz="1100"/>
            <a:t>22-9150)</a:t>
          </a:r>
        </a:p>
        <a:p>
          <a:r>
            <a:rPr kumimoji="1" lang="ja-JP" altLang="en-US" sz="1100"/>
            <a:t>　諸藤 </a:t>
          </a:r>
          <a:r>
            <a:rPr kumimoji="1" lang="en-US" altLang="ja-JP" sz="1100"/>
            <a:t>(</a:t>
          </a:r>
          <a:r>
            <a:rPr kumimoji="1" lang="ja-JP" altLang="en-US" sz="1100"/>
            <a:t>ﾓﾛﾌｼﾞ</a:t>
          </a:r>
          <a:r>
            <a:rPr kumimoji="1" lang="en-US" altLang="ja-JP" sz="1100"/>
            <a:t>)</a:t>
          </a:r>
          <a:r>
            <a:rPr kumimoji="1" lang="ja-JP" altLang="en-US" sz="1100"/>
            <a:t>　</a:t>
          </a:r>
          <a:r>
            <a:rPr kumimoji="1" lang="en-US" altLang="ja-JP" sz="1100"/>
            <a:t>(</a:t>
          </a:r>
          <a:r>
            <a:rPr kumimoji="1" lang="ja-JP" altLang="en-US" sz="1100"/>
            <a:t>内線</a:t>
          </a:r>
          <a:r>
            <a:rPr kumimoji="1" lang="en-US" altLang="ja-JP" sz="1100"/>
            <a:t>2265)</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264585</xdr:colOff>
      <xdr:row>7</xdr:row>
      <xdr:rowOff>10584</xdr:rowOff>
    </xdr:from>
    <xdr:to>
      <xdr:col>13</xdr:col>
      <xdr:colOff>486834</xdr:colOff>
      <xdr:row>8</xdr:row>
      <xdr:rowOff>84666</xdr:rowOff>
    </xdr:to>
    <xdr:sp macro="" textlink="">
      <xdr:nvSpPr>
        <xdr:cNvPr id="2" name="テキスト ボックス 1"/>
        <xdr:cNvSpPr txBox="1"/>
      </xdr:nvSpPr>
      <xdr:spPr>
        <a:xfrm>
          <a:off x="8149168" y="1259417"/>
          <a:ext cx="910166" cy="2434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施工個所</a:t>
          </a:r>
        </a:p>
      </xdr:txBody>
    </xdr:sp>
    <xdr:clientData/>
  </xdr:twoCellAnchor>
  <xdr:twoCellAnchor>
    <xdr:from>
      <xdr:col>12</xdr:col>
      <xdr:colOff>486834</xdr:colOff>
      <xdr:row>10</xdr:row>
      <xdr:rowOff>84666</xdr:rowOff>
    </xdr:from>
    <xdr:to>
      <xdr:col>13</xdr:col>
      <xdr:colOff>74084</xdr:colOff>
      <xdr:row>12</xdr:row>
      <xdr:rowOff>21166</xdr:rowOff>
    </xdr:to>
    <xdr:sp macro="" textlink="">
      <xdr:nvSpPr>
        <xdr:cNvPr id="3" name="楕円 2"/>
        <xdr:cNvSpPr/>
      </xdr:nvSpPr>
      <xdr:spPr>
        <a:xfrm>
          <a:off x="8371417" y="1841499"/>
          <a:ext cx="275167" cy="275167"/>
        </a:xfrm>
        <a:prstGeom prst="ellipse">
          <a:avLst/>
        </a:prstGeom>
        <a:solidFill>
          <a:srgbClr val="FF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412751</xdr:colOff>
      <xdr:row>14</xdr:row>
      <xdr:rowOff>10583</xdr:rowOff>
    </xdr:from>
    <xdr:to>
      <xdr:col>13</xdr:col>
      <xdr:colOff>264584</xdr:colOff>
      <xdr:row>16</xdr:row>
      <xdr:rowOff>127000</xdr:rowOff>
    </xdr:to>
    <xdr:sp macro="" textlink="">
      <xdr:nvSpPr>
        <xdr:cNvPr id="4" name="正方形/長方形 3"/>
        <xdr:cNvSpPr/>
      </xdr:nvSpPr>
      <xdr:spPr>
        <a:xfrm>
          <a:off x="8297334" y="2444750"/>
          <a:ext cx="539750" cy="455083"/>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264584</xdr:colOff>
      <xdr:row>10</xdr:row>
      <xdr:rowOff>84666</xdr:rowOff>
    </xdr:from>
    <xdr:to>
      <xdr:col>13</xdr:col>
      <xdr:colOff>539751</xdr:colOff>
      <xdr:row>12</xdr:row>
      <xdr:rowOff>21166</xdr:rowOff>
    </xdr:to>
    <xdr:sp macro="" textlink="">
      <xdr:nvSpPr>
        <xdr:cNvPr id="5" name="楕円 4"/>
        <xdr:cNvSpPr/>
      </xdr:nvSpPr>
      <xdr:spPr>
        <a:xfrm>
          <a:off x="8837084" y="1841499"/>
          <a:ext cx="275167" cy="27516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28575</xdr:colOff>
      <xdr:row>0</xdr:row>
      <xdr:rowOff>0</xdr:rowOff>
    </xdr:from>
    <xdr:to>
      <xdr:col>13</xdr:col>
      <xdr:colOff>114299</xdr:colOff>
      <xdr:row>8</xdr:row>
      <xdr:rowOff>153383</xdr:rowOff>
    </xdr:to>
    <xdr:pic>
      <xdr:nvPicPr>
        <xdr:cNvPr id="2" name="図 1"/>
        <xdr:cNvPicPr>
          <a:picLocks noChangeAspect="1"/>
        </xdr:cNvPicPr>
      </xdr:nvPicPr>
      <xdr:blipFill>
        <a:blip xmlns:r="http://schemas.openxmlformats.org/officeDocument/2006/relationships" r:embed="rId1"/>
        <a:stretch>
          <a:fillRect/>
        </a:stretch>
      </xdr:blipFill>
      <xdr:spPr>
        <a:xfrm>
          <a:off x="6353175" y="0"/>
          <a:ext cx="2085974" cy="17345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333374</xdr:colOff>
      <xdr:row>6</xdr:row>
      <xdr:rowOff>57150</xdr:rowOff>
    </xdr:from>
    <xdr:to>
      <xdr:col>8</xdr:col>
      <xdr:colOff>85724</xdr:colOff>
      <xdr:row>12</xdr:row>
      <xdr:rowOff>128587</xdr:rowOff>
    </xdr:to>
    <xdr:sp macro="" textlink="">
      <xdr:nvSpPr>
        <xdr:cNvPr id="2" name="角丸四角形 1"/>
        <xdr:cNvSpPr/>
      </xdr:nvSpPr>
      <xdr:spPr>
        <a:xfrm>
          <a:off x="333374" y="1581150"/>
          <a:ext cx="7172325" cy="1938337"/>
        </a:xfrm>
        <a:prstGeom prst="roundRect">
          <a:avLst>
            <a:gd name="adj" fmla="val 7756"/>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333374</xdr:colOff>
      <xdr:row>14</xdr:row>
      <xdr:rowOff>47626</xdr:rowOff>
    </xdr:from>
    <xdr:to>
      <xdr:col>8</xdr:col>
      <xdr:colOff>85724</xdr:colOff>
      <xdr:row>17</xdr:row>
      <xdr:rowOff>57151</xdr:rowOff>
    </xdr:to>
    <xdr:sp macro="" textlink="">
      <xdr:nvSpPr>
        <xdr:cNvPr id="3" name="角丸四角形 2"/>
        <xdr:cNvSpPr/>
      </xdr:nvSpPr>
      <xdr:spPr>
        <a:xfrm>
          <a:off x="333374" y="3876676"/>
          <a:ext cx="7172325" cy="762000"/>
        </a:xfrm>
        <a:prstGeom prst="roundRect">
          <a:avLst>
            <a:gd name="adj" fmla="val 7756"/>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333374</xdr:colOff>
      <xdr:row>17</xdr:row>
      <xdr:rowOff>142875</xdr:rowOff>
    </xdr:from>
    <xdr:to>
      <xdr:col>8</xdr:col>
      <xdr:colOff>85724</xdr:colOff>
      <xdr:row>20</xdr:row>
      <xdr:rowOff>133349</xdr:rowOff>
    </xdr:to>
    <xdr:sp macro="" textlink="">
      <xdr:nvSpPr>
        <xdr:cNvPr id="4" name="角丸四角形 3"/>
        <xdr:cNvSpPr/>
      </xdr:nvSpPr>
      <xdr:spPr>
        <a:xfrm>
          <a:off x="333374" y="4724400"/>
          <a:ext cx="7172325" cy="1104899"/>
        </a:xfrm>
        <a:prstGeom prst="roundRect">
          <a:avLst>
            <a:gd name="adj" fmla="val 7756"/>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333374</xdr:colOff>
      <xdr:row>22</xdr:row>
      <xdr:rowOff>76200</xdr:rowOff>
    </xdr:from>
    <xdr:to>
      <xdr:col>8</xdr:col>
      <xdr:colOff>85724</xdr:colOff>
      <xdr:row>28</xdr:row>
      <xdr:rowOff>85725</xdr:rowOff>
    </xdr:to>
    <xdr:sp macro="" textlink="">
      <xdr:nvSpPr>
        <xdr:cNvPr id="5" name="角丸四角形 4"/>
        <xdr:cNvSpPr/>
      </xdr:nvSpPr>
      <xdr:spPr>
        <a:xfrm>
          <a:off x="333374" y="6210300"/>
          <a:ext cx="7172325" cy="1666875"/>
        </a:xfrm>
        <a:prstGeom prst="roundRect">
          <a:avLst>
            <a:gd name="adj" fmla="val 7756"/>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933451</xdr:colOff>
      <xdr:row>34</xdr:row>
      <xdr:rowOff>180975</xdr:rowOff>
    </xdr:from>
    <xdr:to>
      <xdr:col>7</xdr:col>
      <xdr:colOff>180976</xdr:colOff>
      <xdr:row>37</xdr:row>
      <xdr:rowOff>57150</xdr:rowOff>
    </xdr:to>
    <xdr:sp macro="" textlink="">
      <xdr:nvSpPr>
        <xdr:cNvPr id="6" name="正方形/長方形 5"/>
        <xdr:cNvSpPr/>
      </xdr:nvSpPr>
      <xdr:spPr>
        <a:xfrm>
          <a:off x="2314576" y="9839325"/>
          <a:ext cx="4248150" cy="5334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57150</xdr:colOff>
      <xdr:row>29</xdr:row>
      <xdr:rowOff>38100</xdr:rowOff>
    </xdr:from>
    <xdr:to>
      <xdr:col>9</xdr:col>
      <xdr:colOff>314325</xdr:colOff>
      <xdr:row>44</xdr:row>
      <xdr:rowOff>47625</xdr:rowOff>
    </xdr:to>
    <xdr:sp macro="" textlink="">
      <xdr:nvSpPr>
        <xdr:cNvPr id="2" name="角丸四角形 1">
          <a:extLst>
            <a:ext uri="{FF2B5EF4-FFF2-40B4-BE49-F238E27FC236}">
              <a16:creationId xmlns:a16="http://schemas.microsoft.com/office/drawing/2014/main" xmlns="" id="{00000000-0008-0000-0C00-000002000000}"/>
            </a:ext>
          </a:extLst>
        </xdr:cNvPr>
        <xdr:cNvSpPr/>
      </xdr:nvSpPr>
      <xdr:spPr>
        <a:xfrm>
          <a:off x="57150" y="6381750"/>
          <a:ext cx="6429375" cy="3295650"/>
        </a:xfrm>
        <a:prstGeom prst="roundRect">
          <a:avLst>
            <a:gd name="adj" fmla="val 4239"/>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381000</xdr:colOff>
      <xdr:row>5</xdr:row>
      <xdr:rowOff>38100</xdr:rowOff>
    </xdr:from>
    <xdr:to>
      <xdr:col>9</xdr:col>
      <xdr:colOff>295275</xdr:colOff>
      <xdr:row>13</xdr:row>
      <xdr:rowOff>152400</xdr:rowOff>
    </xdr:to>
    <xdr:sp macro="" textlink="">
      <xdr:nvSpPr>
        <xdr:cNvPr id="2" name="正方形/長方形 1"/>
        <xdr:cNvSpPr/>
      </xdr:nvSpPr>
      <xdr:spPr>
        <a:xfrm>
          <a:off x="381000" y="1114425"/>
          <a:ext cx="5848350" cy="22479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28575</xdr:colOff>
      <xdr:row>25</xdr:row>
      <xdr:rowOff>19050</xdr:rowOff>
    </xdr:from>
    <xdr:to>
      <xdr:col>8</xdr:col>
      <xdr:colOff>1143000</xdr:colOff>
      <xdr:row>39</xdr:row>
      <xdr:rowOff>47625</xdr:rowOff>
    </xdr:to>
    <xdr:sp macro="" textlink="">
      <xdr:nvSpPr>
        <xdr:cNvPr id="2" name="角丸四角形 1"/>
        <xdr:cNvSpPr/>
      </xdr:nvSpPr>
      <xdr:spPr>
        <a:xfrm>
          <a:off x="28575" y="4905375"/>
          <a:ext cx="6600825" cy="2733675"/>
        </a:xfrm>
        <a:prstGeom prst="roundRect">
          <a:avLst>
            <a:gd name="adj" fmla="val 7576"/>
          </a:avLst>
        </a:prstGeom>
        <a:no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180975</xdr:colOff>
      <xdr:row>0</xdr:row>
      <xdr:rowOff>114299</xdr:rowOff>
    </xdr:from>
    <xdr:to>
      <xdr:col>6</xdr:col>
      <xdr:colOff>428625</xdr:colOff>
      <xdr:row>4</xdr:row>
      <xdr:rowOff>123824</xdr:rowOff>
    </xdr:to>
    <xdr:sp macro="" textlink="">
      <xdr:nvSpPr>
        <xdr:cNvPr id="2" name="正方形/長方形 1"/>
        <xdr:cNvSpPr/>
      </xdr:nvSpPr>
      <xdr:spPr>
        <a:xfrm>
          <a:off x="180975" y="114299"/>
          <a:ext cx="4324350" cy="103822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180975</xdr:colOff>
      <xdr:row>5</xdr:row>
      <xdr:rowOff>114299</xdr:rowOff>
    </xdr:from>
    <xdr:to>
      <xdr:col>6</xdr:col>
      <xdr:colOff>428625</xdr:colOff>
      <xdr:row>9</xdr:row>
      <xdr:rowOff>123824</xdr:rowOff>
    </xdr:to>
    <xdr:sp macro="" textlink="">
      <xdr:nvSpPr>
        <xdr:cNvPr id="3" name="正方形/長方形 2"/>
        <xdr:cNvSpPr/>
      </xdr:nvSpPr>
      <xdr:spPr>
        <a:xfrm>
          <a:off x="180975" y="1428749"/>
          <a:ext cx="4324350" cy="103822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180975</xdr:colOff>
      <xdr:row>10</xdr:row>
      <xdr:rowOff>85724</xdr:rowOff>
    </xdr:from>
    <xdr:to>
      <xdr:col>6</xdr:col>
      <xdr:colOff>428625</xdr:colOff>
      <xdr:row>14</xdr:row>
      <xdr:rowOff>95249</xdr:rowOff>
    </xdr:to>
    <xdr:sp macro="" textlink="">
      <xdr:nvSpPr>
        <xdr:cNvPr id="4" name="正方形/長方形 3"/>
        <xdr:cNvSpPr/>
      </xdr:nvSpPr>
      <xdr:spPr>
        <a:xfrm>
          <a:off x="180975" y="2714624"/>
          <a:ext cx="4324350" cy="103822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180975</xdr:colOff>
      <xdr:row>15</xdr:row>
      <xdr:rowOff>95249</xdr:rowOff>
    </xdr:from>
    <xdr:to>
      <xdr:col>6</xdr:col>
      <xdr:colOff>428625</xdr:colOff>
      <xdr:row>19</xdr:row>
      <xdr:rowOff>104774</xdr:rowOff>
    </xdr:to>
    <xdr:sp macro="" textlink="">
      <xdr:nvSpPr>
        <xdr:cNvPr id="5" name="正方形/長方形 4"/>
        <xdr:cNvSpPr/>
      </xdr:nvSpPr>
      <xdr:spPr>
        <a:xfrm>
          <a:off x="180975" y="4038599"/>
          <a:ext cx="4324350" cy="103822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180975</xdr:colOff>
      <xdr:row>20</xdr:row>
      <xdr:rowOff>95249</xdr:rowOff>
    </xdr:from>
    <xdr:to>
      <xdr:col>6</xdr:col>
      <xdr:colOff>428625</xdr:colOff>
      <xdr:row>24</xdr:row>
      <xdr:rowOff>104774</xdr:rowOff>
    </xdr:to>
    <xdr:sp macro="" textlink="">
      <xdr:nvSpPr>
        <xdr:cNvPr id="6" name="正方形/長方形 5"/>
        <xdr:cNvSpPr/>
      </xdr:nvSpPr>
      <xdr:spPr>
        <a:xfrm>
          <a:off x="180975" y="5353049"/>
          <a:ext cx="4324350" cy="103822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180975</xdr:colOff>
      <xdr:row>25</xdr:row>
      <xdr:rowOff>95249</xdr:rowOff>
    </xdr:from>
    <xdr:to>
      <xdr:col>6</xdr:col>
      <xdr:colOff>428625</xdr:colOff>
      <xdr:row>29</xdr:row>
      <xdr:rowOff>104774</xdr:rowOff>
    </xdr:to>
    <xdr:sp macro="" textlink="">
      <xdr:nvSpPr>
        <xdr:cNvPr id="7" name="正方形/長方形 6"/>
        <xdr:cNvSpPr/>
      </xdr:nvSpPr>
      <xdr:spPr>
        <a:xfrm>
          <a:off x="180975" y="6667499"/>
          <a:ext cx="4324350" cy="103822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180975</xdr:colOff>
      <xdr:row>30</xdr:row>
      <xdr:rowOff>104774</xdr:rowOff>
    </xdr:from>
    <xdr:to>
      <xdr:col>6</xdr:col>
      <xdr:colOff>428625</xdr:colOff>
      <xdr:row>34</xdr:row>
      <xdr:rowOff>114299</xdr:rowOff>
    </xdr:to>
    <xdr:sp macro="" textlink="">
      <xdr:nvSpPr>
        <xdr:cNvPr id="8" name="正方形/長方形 7"/>
        <xdr:cNvSpPr/>
      </xdr:nvSpPr>
      <xdr:spPr>
        <a:xfrm>
          <a:off x="180975" y="7991474"/>
          <a:ext cx="4324350" cy="103822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180975</xdr:colOff>
      <xdr:row>35</xdr:row>
      <xdr:rowOff>85724</xdr:rowOff>
    </xdr:from>
    <xdr:to>
      <xdr:col>6</xdr:col>
      <xdr:colOff>428625</xdr:colOff>
      <xdr:row>39</xdr:row>
      <xdr:rowOff>95249</xdr:rowOff>
    </xdr:to>
    <xdr:sp macro="" textlink="">
      <xdr:nvSpPr>
        <xdr:cNvPr id="9" name="正方形/長方形 8"/>
        <xdr:cNvSpPr/>
      </xdr:nvSpPr>
      <xdr:spPr>
        <a:xfrm>
          <a:off x="180975" y="9286874"/>
          <a:ext cx="4324350" cy="103822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1600\a_group\&#12849;&#38263;&#22823;\&#38463;&#20037;&#26681;&#22320;&#21306;&#36947;&#36335;H150314\&#32013;&#21697;&#29992;\04&#35336;&#31639;&#26360;\01&#26368;&#36969;&#12523;&#12540;&#12488;&#26696;\1&#26412;&#32218;&#25968;&#37327;\01&#23436;&#25104;\&#21336;&#20385;&#34920;\&#21336;&#20385;&#19968;&#35239;&#24179;&#25104;12&#24180;&#24230;&#26283;&#23450;&#2925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1\1_&#37117;&#24066;&#35336;&#30011;&#35506;\&#36786;&#26989;&#25216;&#34899;&#12475;&#12531;&#12479;&#1254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1\1_&#37117;&#24066;&#35336;&#30011;&#35506;\T.Date\&#35373;&#35336;&#22259;&#26360;\&#24314;&#31689;\&#32207;&#21209;&#35506;\&#28040;&#38450;&#27231;&#24235;\5-3&#28040;&#38450;&#27231;&#24235;\&#35373;&#35336;&#36039;&#26009;\&#24314;&#31689;%20&#21336;&#20385;&#27604;&#36611;&#65288;11,19%20&#24066;&#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1600\a_group\&#12849;&#65319;&#12450;&#12531;&#12489;&#65331;\04&#26377;&#26126;&#27839;&#23736;&#36947;&#36335;&#20104;&#20633;&#35373;&#35336;H1504\&#32013;&#21697;&#29992;H1505\&#20170;&#22238;&#35373;&#35336;\12&#35336;&#31639;&#26360;\01&#20596;&#36947;&#20107;&#26989;&#12450;&#12525;&#12465;&#12540;&#12471;&#12519;&#12531;\&#12450;&#12525;&#12465;-6\01&#20596;&#36947;&#35519;&#26360;&#12304;&#12450;&#12525;&#12465;&#12305;(H15111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ominaga\e\hamasaki\&#29031;&#26126;&#35373;&#35336;\&#36947;&#36335;\&#21776;&#33337;&#26494;&#21407;&#32218;\&#37197;&#32218;&#21776;&#3333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ile1\1_&#36786;&#26519;&#27700;&#29987;&#35506;\Documents%20and%20Settings\U0057\My%20Documents\&#28797;&#23475;&#38306;&#20418;\&#35036;&#21161;&#20107;&#21209;\H16&#24180;&#28797;H16&#26045;&#24037;\&#28797;&#23475;&#35036;&#21161;&#37329;&#22793;&#26356;H16&#28797;For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単価"/>
      <sheetName val="単価 (2)"/>
      <sheetName val="1土工"/>
      <sheetName val="2整形"/>
      <sheetName val="3擁壁"/>
      <sheetName val="3-1補強土壁"/>
      <sheetName val="3-2もたれ"/>
      <sheetName val="4付替水路"/>
      <sheetName val="4凾渠単価1"/>
      <sheetName val="4凾渠単価2"/>
      <sheetName val="4凾渠断面積 (1)"/>
      <sheetName val="5BOX回帰式 (1)"/>
      <sheetName val="4凾渠断面積 (2)"/>
      <sheetName val="5BOX回帰式 (2)"/>
      <sheetName val="4凾渠断面積 (3)"/>
      <sheetName val="5BOX回帰式 (3)"/>
      <sheetName val="4凾渠断面積 (4)"/>
      <sheetName val="5BOX回帰式 (4)"/>
      <sheetName val="舗装1"/>
      <sheetName val="5舗装費"/>
      <sheetName val="総括表"/>
      <sheetName val="ｱｽ機械施工"/>
      <sheetName val="下層路盤改築"/>
      <sheetName val="上層路盤改築)"/>
      <sheetName val="7その他"/>
      <sheetName val="7その他 (2)"/>
      <sheetName val="単価比較"/>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代価表-電気"/>
      <sheetName val="電気設備－安心院"/>
      <sheetName val="数量計算書－安心院 "/>
      <sheetName val="電気設備 －宇佐"/>
      <sheetName val="数量計算書－宇佐"/>
      <sheetName val="照度計算書－表紙 "/>
      <sheetName val="照度計算書"/>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名称マスター"/>
      <sheetName val="1仮設工事"/>
      <sheetName val="2土工事"/>
      <sheetName val="3コンクリート工事"/>
      <sheetName val="4型枠工事"/>
      <sheetName val="5.既製コンクリート工事"/>
      <sheetName val="6鉄筋工事"/>
      <sheetName val="7防水工事"/>
      <sheetName val="8タイル工事"/>
      <sheetName val="9木"/>
      <sheetName val="9木工事"/>
      <sheetName val="10屋根工事"/>
      <sheetName val="11金属金物工事"/>
      <sheetName val="12左官工事"/>
      <sheetName val="13木製建具"/>
      <sheetName val="14鋼製建具"/>
      <sheetName val="15ガラス工事"/>
      <sheetName val="16塗装工事"/>
      <sheetName val="17内装工事"/>
      <sheetName val="18外装工事"/>
      <sheetName val="18外装工事2"/>
      <sheetName val="19雑工事"/>
      <sheetName val="1外構工事"/>
      <sheetName val="最終"/>
    </sheetNames>
    <sheetDataSet>
      <sheetData sheetId="0">
        <row r="2">
          <cell r="B2" t="str">
            <v>仮設工事</v>
          </cell>
          <cell r="D2" t="str">
            <v>土工事</v>
          </cell>
          <cell r="E2" t="str">
            <v>コンクリート工事</v>
          </cell>
          <cell r="F2" t="str">
            <v>型枠工事</v>
          </cell>
          <cell r="G2" t="str">
            <v>鉄筋工事</v>
          </cell>
          <cell r="H2" t="str">
            <v>既成コンクリ－ト工事</v>
          </cell>
          <cell r="I2" t="str">
            <v>防水工事</v>
          </cell>
          <cell r="J2" t="str">
            <v>石工事</v>
          </cell>
          <cell r="K2" t="str">
            <v>タイル工事</v>
          </cell>
          <cell r="L2" t="str">
            <v>木工事</v>
          </cell>
          <cell r="M2" t="str">
            <v>屋根工事</v>
          </cell>
          <cell r="N2" t="str">
            <v>金物工事</v>
          </cell>
          <cell r="O2" t="str">
            <v>左官工事</v>
          </cell>
          <cell r="P2" t="str">
            <v>木製建具工事</v>
          </cell>
          <cell r="Q2" t="str">
            <v>鋼製建具工事</v>
          </cell>
          <cell r="R2" t="str">
            <v>塗装工事</v>
          </cell>
          <cell r="S2" t="str">
            <v>内外装工事</v>
          </cell>
          <cell r="T2" t="str">
            <v>雑工事</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単価一覧"/>
      <sheetName val="舗装費"/>
      <sheetName val="Ｕ型水路 (2)"/>
      <sheetName val="Ｕ型断面積 (2)"/>
      <sheetName val="取付道路単価"/>
      <sheetName val="付替水路"/>
      <sheetName val="3擁壁"/>
      <sheetName val="H=1000"/>
      <sheetName val="凾渠断面積"/>
      <sheetName val="BOX回帰式"/>
      <sheetName val="凾渠断面積 (2)"/>
      <sheetName val="BOX回帰式 (2)"/>
      <sheetName val="施工単価"/>
      <sheetName val="工事費・用地費総括表"/>
      <sheetName val="道路費"/>
      <sheetName val="用地費"/>
      <sheetName val="②,④道路費集計"/>
      <sheetName val="②,④用地・補償費集計"/>
      <sheetName val="②④補償費"/>
      <sheetName val="⑰22道路費集計"/>
      <sheetName val="⑰22用地・補償費集計"/>
      <sheetName val="①"/>
      <sheetName val="③"/>
      <sheetName val="②-1④-1"/>
      <sheetName val="②-2"/>
      <sheetName val="④-2"/>
      <sheetName val="②-3④-3"/>
      <sheetName val="②-4"/>
      <sheetName val="④-4"/>
      <sheetName val="②-5"/>
      <sheetName val="④-5"/>
      <sheetName val="②-6④-6"/>
      <sheetName val="⑤"/>
      <sheetName val="⑥"/>
      <sheetName val="⑦"/>
      <sheetName val="⑫"/>
      <sheetName val="⑧"/>
      <sheetName val="⑬"/>
      <sheetName val="⑨"/>
      <sheetName val="⑭"/>
      <sheetName val="⑩⑮"/>
      <sheetName val="⑪"/>
      <sheetName val="⑯"/>
      <sheetName val="⑰-1"/>
      <sheetName val="22-1"/>
      <sheetName val="⑰-2"/>
      <sheetName val="22-2"/>
      <sheetName val="⑱"/>
      <sheetName val="⑲"/>
      <sheetName val="24"/>
      <sheetName val="⑳25"/>
      <sheetName val="21,26"/>
      <sheetName val="23"/>
      <sheetName val="27"/>
      <sheetName val="29"/>
      <sheetName val="28"/>
      <sheetName val="30"/>
      <sheetName val="31"/>
      <sheetName val="32"/>
      <sheetName val="33,3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計書表紙"/>
      <sheetName val="設計条件1"/>
      <sheetName val="設計条件2"/>
      <sheetName val="計算式1"/>
      <sheetName val="計算式2"/>
      <sheetName val="計算式3"/>
      <sheetName val="計算式4"/>
      <sheetName val="計算式5"/>
      <sheetName val="計算式6"/>
      <sheetName val="配線唐船"/>
      <sheetName val="#RE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かがみ"/>
      <sheetName val="かがみ（追加）"/>
      <sheetName val="かがみ（変更）"/>
      <sheetName val="合計"/>
      <sheetName val="農地"/>
      <sheetName val="農計"/>
      <sheetName val="施設"/>
      <sheetName val="施計"/>
      <sheetName val="収支予算書"/>
      <sheetName val="工雑調書"/>
      <sheetName val="工雑事雑内訳"/>
      <sheetName val="事雑調書"/>
      <sheetName val="ﾃﾞｰﾀ"/>
      <sheetName val="農ﾃﾞｰﾀ"/>
      <sheetName val="施ﾃﾞｰﾀ"/>
      <sheetName val="農･変更前"/>
      <sheetName val="農･変更後"/>
      <sheetName val="施･変更前"/>
      <sheetName val="施･変更後"/>
      <sheetName val="かがみ (請求)"/>
      <sheetName val="請求書"/>
      <sheetName val="請求内訳"/>
      <sheetName val="出来高-農地"/>
      <sheetName val="出来高-施設"/>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71"/>
  <sheetViews>
    <sheetView zoomScale="93" zoomScaleNormal="93" workbookViewId="0">
      <pane xSplit="3" ySplit="2" topLeftCell="D3" activePane="bottomRight" state="frozen"/>
      <selection pane="topRight" activeCell="D1" sqref="D1"/>
      <selection pane="bottomLeft" activeCell="A3" sqref="A3"/>
      <selection pane="bottomRight" activeCell="F16" sqref="F16"/>
    </sheetView>
  </sheetViews>
  <sheetFormatPr defaultRowHeight="13.5"/>
  <cols>
    <col min="1" max="17" width="9.625" customWidth="1"/>
  </cols>
  <sheetData>
    <row r="1" spans="1:17" s="212" customFormat="1" ht="15.75" customHeight="1">
      <c r="A1" s="405" t="s">
        <v>194</v>
      </c>
      <c r="B1" s="405" t="s">
        <v>178</v>
      </c>
      <c r="C1" s="405" t="s">
        <v>181</v>
      </c>
      <c r="D1" s="405" t="s">
        <v>369</v>
      </c>
      <c r="E1" s="409" t="s">
        <v>211</v>
      </c>
      <c r="F1" s="405" t="s">
        <v>184</v>
      </c>
      <c r="G1" s="405" t="s">
        <v>183</v>
      </c>
      <c r="H1" s="416" t="s">
        <v>393</v>
      </c>
      <c r="I1" s="411" t="s">
        <v>185</v>
      </c>
      <c r="J1" s="411" t="s">
        <v>88</v>
      </c>
      <c r="K1" s="408" t="s">
        <v>90</v>
      </c>
      <c r="L1" s="413" t="s">
        <v>205</v>
      </c>
      <c r="M1" s="414"/>
      <c r="N1" s="415"/>
      <c r="O1" s="404" t="s">
        <v>251</v>
      </c>
      <c r="P1" s="404"/>
      <c r="Q1" s="404"/>
    </row>
    <row r="2" spans="1:17" s="248" customFormat="1" ht="15.75" customHeight="1">
      <c r="A2" s="406"/>
      <c r="B2" s="407"/>
      <c r="C2" s="407"/>
      <c r="D2" s="407"/>
      <c r="E2" s="410"/>
      <c r="F2" s="407"/>
      <c r="G2" s="407"/>
      <c r="H2" s="412"/>
      <c r="I2" s="412"/>
      <c r="J2" s="412"/>
      <c r="K2" s="407"/>
      <c r="L2" s="246" t="s">
        <v>200</v>
      </c>
      <c r="M2" s="246" t="s">
        <v>186</v>
      </c>
      <c r="N2" s="246" t="s">
        <v>203</v>
      </c>
      <c r="O2" s="246" t="s">
        <v>78</v>
      </c>
      <c r="P2" s="246" t="s">
        <v>79</v>
      </c>
      <c r="Q2" s="246" t="s">
        <v>206</v>
      </c>
    </row>
    <row r="3" spans="1:17">
      <c r="L3" s="97"/>
      <c r="M3" s="97"/>
      <c r="N3" s="97"/>
      <c r="O3" s="97"/>
      <c r="P3" s="97"/>
      <c r="Q3" s="97"/>
    </row>
    <row r="4" spans="1:17">
      <c r="A4">
        <f>データ!B5</f>
        <v>0</v>
      </c>
      <c r="B4" t="str">
        <f>データ!B6</f>
        <v>Test地区</v>
      </c>
      <c r="C4">
        <f>データ!B7</f>
        <v>0</v>
      </c>
      <c r="D4">
        <f>データ!B8</f>
        <v>0</v>
      </c>
      <c r="E4" t="str">
        <f>データ!B11</f>
        <v>農道整備事業</v>
      </c>
      <c r="F4">
        <f>データ!B14</f>
        <v>0</v>
      </c>
      <c r="G4">
        <f>データ!B15</f>
        <v>0</v>
      </c>
      <c r="I4">
        <f>データ!B17</f>
        <v>0</v>
      </c>
      <c r="J4" s="248">
        <f>データ!B22</f>
        <v>0</v>
      </c>
      <c r="K4" t="str">
        <f>データ!B12</f>
        <v>請負</v>
      </c>
      <c r="L4" s="97">
        <f>データ!I19</f>
        <v>0</v>
      </c>
      <c r="M4" s="97">
        <f>データ!J19</f>
        <v>0</v>
      </c>
      <c r="N4" s="97">
        <f>データ!K19</f>
        <v>0</v>
      </c>
      <c r="O4" s="97">
        <f>データ!M19</f>
        <v>0</v>
      </c>
      <c r="P4" s="97">
        <f>データ!N19</f>
        <v>0</v>
      </c>
      <c r="Q4" s="97">
        <f>データ!O19</f>
        <v>0</v>
      </c>
    </row>
    <row r="5" spans="1:17">
      <c r="L5" s="97"/>
      <c r="M5" s="97"/>
      <c r="N5" s="97"/>
      <c r="O5" s="97"/>
      <c r="P5" s="97"/>
      <c r="Q5" s="97"/>
    </row>
    <row r="6" spans="1:17">
      <c r="L6" s="97"/>
      <c r="M6" s="97"/>
      <c r="N6" s="97"/>
      <c r="O6" s="97"/>
      <c r="P6" s="97"/>
      <c r="Q6" s="97"/>
    </row>
    <row r="7" spans="1:17">
      <c r="L7" s="97"/>
      <c r="M7" s="97"/>
      <c r="N7" s="97"/>
      <c r="O7" s="97"/>
      <c r="P7" s="97"/>
      <c r="Q7" s="97"/>
    </row>
    <row r="8" spans="1:17">
      <c r="L8" s="97"/>
      <c r="M8" s="97"/>
      <c r="N8" s="97"/>
      <c r="O8" s="97"/>
      <c r="P8" s="97"/>
      <c r="Q8" s="97"/>
    </row>
    <row r="9" spans="1:17">
      <c r="B9" s="245" t="s">
        <v>395</v>
      </c>
      <c r="L9" s="97"/>
      <c r="M9" s="97"/>
      <c r="N9" s="97"/>
      <c r="O9" s="97"/>
      <c r="P9" s="97"/>
      <c r="Q9" s="97"/>
    </row>
    <row r="10" spans="1:17">
      <c r="L10" s="97"/>
      <c r="M10" s="97"/>
      <c r="N10" s="97"/>
      <c r="O10" s="97"/>
      <c r="P10" s="97"/>
      <c r="Q10" s="97"/>
    </row>
    <row r="11" spans="1:17">
      <c r="L11" s="97"/>
      <c r="M11" s="97"/>
      <c r="N11" s="97"/>
      <c r="O11" s="97"/>
      <c r="P11" s="97"/>
      <c r="Q11" s="97"/>
    </row>
    <row r="12" spans="1:17">
      <c r="L12" s="97"/>
      <c r="M12" s="97"/>
      <c r="N12" s="97"/>
      <c r="O12" s="97"/>
      <c r="P12" s="97"/>
      <c r="Q12" s="97"/>
    </row>
    <row r="13" spans="1:17">
      <c r="L13" s="97"/>
      <c r="M13" s="97"/>
      <c r="N13" s="97"/>
      <c r="O13" s="97"/>
      <c r="P13" s="97"/>
      <c r="Q13" s="97"/>
    </row>
    <row r="14" spans="1:17">
      <c r="L14" s="97"/>
      <c r="M14" s="97"/>
      <c r="N14" s="97"/>
      <c r="O14" s="97"/>
      <c r="P14" s="97"/>
      <c r="Q14" s="97"/>
    </row>
    <row r="15" spans="1:17">
      <c r="L15" s="97"/>
      <c r="M15" s="97"/>
      <c r="N15" s="97"/>
      <c r="O15" s="97"/>
      <c r="P15" s="97"/>
      <c r="Q15" s="97"/>
    </row>
    <row r="16" spans="1:17">
      <c r="L16" s="97"/>
      <c r="M16" s="97"/>
      <c r="N16" s="97"/>
      <c r="O16" s="97"/>
      <c r="P16" s="97"/>
      <c r="Q16" s="97"/>
    </row>
    <row r="17" spans="12:17">
      <c r="L17" s="97"/>
      <c r="M17" s="97"/>
      <c r="N17" s="97"/>
      <c r="O17" s="97"/>
      <c r="P17" s="97"/>
      <c r="Q17" s="97"/>
    </row>
    <row r="18" spans="12:17">
      <c r="L18" s="97"/>
      <c r="M18" s="97"/>
      <c r="N18" s="97"/>
      <c r="O18" s="97"/>
      <c r="P18" s="97"/>
      <c r="Q18" s="97"/>
    </row>
    <row r="19" spans="12:17">
      <c r="L19" s="97"/>
      <c r="M19" s="97"/>
      <c r="N19" s="97"/>
      <c r="O19" s="97"/>
      <c r="P19" s="97"/>
      <c r="Q19" s="97"/>
    </row>
    <row r="20" spans="12:17">
      <c r="L20" s="97"/>
      <c r="M20" s="97"/>
      <c r="N20" s="97"/>
      <c r="O20" s="97"/>
      <c r="P20" s="97"/>
      <c r="Q20" s="97"/>
    </row>
    <row r="21" spans="12:17">
      <c r="L21" s="97"/>
      <c r="M21" s="97"/>
      <c r="N21" s="97"/>
      <c r="O21" s="97"/>
      <c r="P21" s="97"/>
      <c r="Q21" s="97"/>
    </row>
    <row r="22" spans="12:17">
      <c r="L22" s="97"/>
      <c r="M22" s="97"/>
      <c r="N22" s="97"/>
      <c r="O22" s="97"/>
      <c r="P22" s="97"/>
      <c r="Q22" s="97"/>
    </row>
    <row r="23" spans="12:17">
      <c r="L23" s="97"/>
      <c r="M23" s="97"/>
      <c r="N23" s="97"/>
      <c r="O23" s="97"/>
      <c r="P23" s="97"/>
      <c r="Q23" s="97"/>
    </row>
    <row r="24" spans="12:17">
      <c r="L24" s="97"/>
      <c r="M24" s="97"/>
      <c r="N24" s="97"/>
      <c r="O24" s="97"/>
      <c r="P24" s="97"/>
      <c r="Q24" s="97"/>
    </row>
    <row r="25" spans="12:17">
      <c r="L25" s="97"/>
      <c r="M25" s="97"/>
      <c r="N25" s="97"/>
      <c r="O25" s="97"/>
      <c r="P25" s="97"/>
      <c r="Q25" s="97"/>
    </row>
    <row r="26" spans="12:17">
      <c r="L26" s="97"/>
      <c r="M26" s="97"/>
      <c r="N26" s="97"/>
      <c r="O26" s="97"/>
      <c r="P26" s="97"/>
      <c r="Q26" s="97"/>
    </row>
    <row r="27" spans="12:17">
      <c r="L27" s="97"/>
      <c r="M27" s="97"/>
      <c r="N27" s="97"/>
      <c r="O27" s="97"/>
      <c r="P27" s="97"/>
      <c r="Q27" s="97"/>
    </row>
    <row r="28" spans="12:17">
      <c r="L28" s="97"/>
      <c r="M28" s="97"/>
      <c r="N28" s="97"/>
      <c r="O28" s="97"/>
      <c r="P28" s="97"/>
      <c r="Q28" s="97"/>
    </row>
    <row r="29" spans="12:17">
      <c r="L29" s="97"/>
      <c r="M29" s="97"/>
      <c r="N29" s="97"/>
      <c r="O29" s="97"/>
      <c r="P29" s="97"/>
      <c r="Q29" s="97"/>
    </row>
    <row r="30" spans="12:17">
      <c r="L30" s="97"/>
      <c r="M30" s="97"/>
      <c r="N30" s="97"/>
      <c r="O30" s="97"/>
      <c r="P30" s="97"/>
      <c r="Q30" s="97"/>
    </row>
    <row r="31" spans="12:17">
      <c r="L31" s="97"/>
      <c r="M31" s="97"/>
      <c r="N31" s="97"/>
      <c r="O31" s="97"/>
      <c r="P31" s="97"/>
      <c r="Q31" s="97"/>
    </row>
    <row r="32" spans="12:17">
      <c r="L32" s="97"/>
      <c r="M32" s="97"/>
      <c r="N32" s="97"/>
      <c r="O32" s="97"/>
      <c r="P32" s="97"/>
      <c r="Q32" s="97"/>
    </row>
    <row r="33" spans="12:17">
      <c r="L33" s="97"/>
      <c r="M33" s="97"/>
      <c r="N33" s="97"/>
      <c r="O33" s="97"/>
      <c r="P33" s="97"/>
      <c r="Q33" s="97"/>
    </row>
    <row r="34" spans="12:17">
      <c r="L34" s="97"/>
      <c r="M34" s="97"/>
      <c r="N34" s="97"/>
      <c r="O34" s="97"/>
      <c r="P34" s="97"/>
      <c r="Q34" s="97"/>
    </row>
    <row r="35" spans="12:17">
      <c r="L35" s="97"/>
      <c r="M35" s="97"/>
      <c r="N35" s="97"/>
      <c r="O35" s="97"/>
      <c r="P35" s="97"/>
      <c r="Q35" s="97"/>
    </row>
    <row r="36" spans="12:17">
      <c r="L36" s="97"/>
      <c r="M36" s="97"/>
      <c r="N36" s="97"/>
      <c r="O36" s="97"/>
      <c r="P36" s="97"/>
      <c r="Q36" s="97"/>
    </row>
    <row r="37" spans="12:17">
      <c r="L37" s="97"/>
      <c r="M37" s="97"/>
      <c r="N37" s="97"/>
      <c r="O37" s="97"/>
      <c r="P37" s="97"/>
      <c r="Q37" s="97"/>
    </row>
    <row r="38" spans="12:17">
      <c r="L38" s="97"/>
      <c r="M38" s="97"/>
      <c r="N38" s="97"/>
      <c r="O38" s="97"/>
      <c r="P38" s="97"/>
      <c r="Q38" s="97"/>
    </row>
    <row r="39" spans="12:17">
      <c r="L39" s="97"/>
      <c r="M39" s="97"/>
      <c r="N39" s="97"/>
      <c r="O39" s="97"/>
      <c r="P39" s="97"/>
      <c r="Q39" s="97"/>
    </row>
    <row r="40" spans="12:17">
      <c r="L40" s="97"/>
      <c r="M40" s="97"/>
      <c r="N40" s="97"/>
      <c r="O40" s="97"/>
      <c r="P40" s="97"/>
      <c r="Q40" s="97"/>
    </row>
    <row r="41" spans="12:17">
      <c r="L41" s="97"/>
      <c r="M41" s="97"/>
      <c r="N41" s="97"/>
      <c r="O41" s="97"/>
      <c r="P41" s="97"/>
      <c r="Q41" s="97"/>
    </row>
    <row r="42" spans="12:17">
      <c r="L42" s="97"/>
      <c r="M42" s="97"/>
      <c r="N42" s="97"/>
      <c r="O42" s="97"/>
      <c r="P42" s="97"/>
      <c r="Q42" s="97"/>
    </row>
    <row r="43" spans="12:17">
      <c r="L43" s="97"/>
      <c r="M43" s="97"/>
      <c r="N43" s="97"/>
      <c r="O43" s="97"/>
      <c r="P43" s="97"/>
      <c r="Q43" s="97"/>
    </row>
    <row r="44" spans="12:17">
      <c r="L44" s="97"/>
      <c r="M44" s="97"/>
      <c r="N44" s="97"/>
      <c r="O44" s="97"/>
      <c r="P44" s="97"/>
      <c r="Q44" s="97"/>
    </row>
    <row r="45" spans="12:17">
      <c r="L45" s="97"/>
      <c r="M45" s="97"/>
      <c r="N45" s="97"/>
      <c r="O45" s="97"/>
      <c r="P45" s="97"/>
      <c r="Q45" s="97"/>
    </row>
    <row r="46" spans="12:17">
      <c r="L46" s="97"/>
      <c r="M46" s="97"/>
      <c r="N46" s="97"/>
      <c r="O46" s="97"/>
      <c r="P46" s="97"/>
      <c r="Q46" s="97"/>
    </row>
    <row r="47" spans="12:17">
      <c r="L47" s="97"/>
      <c r="M47" s="97"/>
      <c r="N47" s="97"/>
      <c r="O47" s="97"/>
      <c r="P47" s="97"/>
      <c r="Q47" s="97"/>
    </row>
    <row r="48" spans="12:17">
      <c r="L48" s="97"/>
      <c r="M48" s="97"/>
      <c r="N48" s="97"/>
      <c r="O48" s="97"/>
      <c r="P48" s="97"/>
      <c r="Q48" s="97"/>
    </row>
    <row r="49" spans="12:17">
      <c r="L49" s="97"/>
      <c r="M49" s="97"/>
      <c r="N49" s="97"/>
      <c r="O49" s="97"/>
      <c r="P49" s="97"/>
      <c r="Q49" s="97"/>
    </row>
    <row r="50" spans="12:17">
      <c r="L50" s="97"/>
      <c r="M50" s="97"/>
      <c r="N50" s="97"/>
      <c r="O50" s="97"/>
      <c r="P50" s="97"/>
      <c r="Q50" s="97"/>
    </row>
    <row r="51" spans="12:17">
      <c r="L51" s="97"/>
      <c r="M51" s="97"/>
      <c r="N51" s="97"/>
      <c r="O51" s="97"/>
      <c r="P51" s="97"/>
      <c r="Q51" s="97"/>
    </row>
    <row r="52" spans="12:17">
      <c r="L52" s="97"/>
      <c r="M52" s="97"/>
      <c r="N52" s="97"/>
      <c r="O52" s="97"/>
      <c r="P52" s="97"/>
      <c r="Q52" s="97"/>
    </row>
    <row r="53" spans="12:17">
      <c r="L53" s="97"/>
      <c r="M53" s="97"/>
      <c r="N53" s="97"/>
      <c r="O53" s="97"/>
      <c r="P53" s="97"/>
      <c r="Q53" s="97"/>
    </row>
    <row r="54" spans="12:17">
      <c r="L54" s="97"/>
      <c r="M54" s="97"/>
      <c r="N54" s="97"/>
      <c r="O54" s="97"/>
      <c r="P54" s="97"/>
      <c r="Q54" s="97"/>
    </row>
    <row r="55" spans="12:17">
      <c r="L55" s="97"/>
      <c r="M55" s="97"/>
      <c r="N55" s="97"/>
      <c r="O55" s="97"/>
      <c r="P55" s="97"/>
      <c r="Q55" s="97"/>
    </row>
    <row r="56" spans="12:17">
      <c r="L56" s="97"/>
      <c r="M56" s="97"/>
      <c r="N56" s="97"/>
      <c r="O56" s="97"/>
      <c r="P56" s="97"/>
      <c r="Q56" s="97"/>
    </row>
    <row r="57" spans="12:17">
      <c r="L57" s="97"/>
      <c r="M57" s="97"/>
      <c r="N57" s="97"/>
      <c r="O57" s="97"/>
      <c r="P57" s="97"/>
      <c r="Q57" s="97"/>
    </row>
    <row r="58" spans="12:17">
      <c r="L58" s="97"/>
      <c r="M58" s="97"/>
      <c r="N58" s="97"/>
      <c r="O58" s="97"/>
      <c r="P58" s="97"/>
      <c r="Q58" s="97"/>
    </row>
    <row r="59" spans="12:17">
      <c r="L59" s="97"/>
      <c r="M59" s="97"/>
      <c r="N59" s="97"/>
      <c r="O59" s="97"/>
      <c r="P59" s="97"/>
      <c r="Q59" s="97"/>
    </row>
    <row r="60" spans="12:17">
      <c r="L60" s="97"/>
      <c r="M60" s="97"/>
      <c r="N60" s="97"/>
      <c r="O60" s="97"/>
      <c r="P60" s="97"/>
      <c r="Q60" s="97"/>
    </row>
    <row r="61" spans="12:17">
      <c r="L61" s="97"/>
      <c r="M61" s="97"/>
      <c r="N61" s="97"/>
      <c r="O61" s="97"/>
      <c r="P61" s="97"/>
      <c r="Q61" s="97"/>
    </row>
    <row r="62" spans="12:17">
      <c r="L62" s="97"/>
      <c r="M62" s="97"/>
      <c r="N62" s="97"/>
      <c r="O62" s="97"/>
      <c r="P62" s="97"/>
      <c r="Q62" s="97"/>
    </row>
    <row r="63" spans="12:17">
      <c r="L63" s="97"/>
      <c r="M63" s="97"/>
      <c r="N63" s="97"/>
      <c r="O63" s="97"/>
      <c r="P63" s="97"/>
      <c r="Q63" s="97"/>
    </row>
    <row r="64" spans="12:17">
      <c r="L64" s="97"/>
      <c r="M64" s="97"/>
      <c r="N64" s="97"/>
      <c r="O64" s="97"/>
      <c r="P64" s="97"/>
      <c r="Q64" s="97"/>
    </row>
    <row r="65" spans="12:17">
      <c r="L65" s="97"/>
      <c r="M65" s="97"/>
      <c r="N65" s="97"/>
      <c r="O65" s="97"/>
      <c r="P65" s="97"/>
      <c r="Q65" s="97"/>
    </row>
    <row r="66" spans="12:17">
      <c r="L66" s="97"/>
      <c r="M66" s="97"/>
      <c r="N66" s="97"/>
      <c r="O66" s="97"/>
      <c r="P66" s="97"/>
      <c r="Q66" s="97"/>
    </row>
    <row r="67" spans="12:17">
      <c r="L67" s="97"/>
      <c r="M67" s="97"/>
      <c r="N67" s="97"/>
      <c r="O67" s="97"/>
      <c r="P67" s="97"/>
      <c r="Q67" s="97"/>
    </row>
    <row r="68" spans="12:17">
      <c r="L68" s="97"/>
      <c r="M68" s="97"/>
      <c r="N68" s="97"/>
      <c r="O68" s="97"/>
      <c r="P68" s="97"/>
      <c r="Q68" s="97"/>
    </row>
    <row r="69" spans="12:17">
      <c r="L69" s="97"/>
      <c r="M69" s="97"/>
      <c r="N69" s="97"/>
      <c r="O69" s="97"/>
      <c r="P69" s="97"/>
      <c r="Q69" s="97"/>
    </row>
    <row r="70" spans="12:17">
      <c r="L70" s="97"/>
      <c r="M70" s="97"/>
      <c r="N70" s="97"/>
      <c r="O70" s="97"/>
      <c r="P70" s="97"/>
      <c r="Q70" s="97"/>
    </row>
    <row r="71" spans="12:17">
      <c r="L71" s="97"/>
      <c r="M71" s="97"/>
      <c r="N71" s="97"/>
      <c r="O71" s="97"/>
      <c r="P71" s="97"/>
      <c r="Q71" s="97"/>
    </row>
    <row r="72" spans="12:17">
      <c r="L72" s="97"/>
      <c r="M72" s="97"/>
      <c r="N72" s="97"/>
      <c r="O72" s="97"/>
      <c r="P72" s="97"/>
      <c r="Q72" s="97"/>
    </row>
    <row r="73" spans="12:17">
      <c r="L73" s="97"/>
      <c r="M73" s="97"/>
      <c r="N73" s="97"/>
      <c r="O73" s="97"/>
      <c r="P73" s="97"/>
      <c r="Q73" s="97"/>
    </row>
    <row r="74" spans="12:17">
      <c r="L74" s="97"/>
      <c r="M74" s="97"/>
      <c r="N74" s="97"/>
      <c r="O74" s="97"/>
      <c r="P74" s="97"/>
      <c r="Q74" s="97"/>
    </row>
    <row r="75" spans="12:17">
      <c r="L75" s="97"/>
      <c r="M75" s="97"/>
      <c r="N75" s="97"/>
      <c r="O75" s="97"/>
      <c r="P75" s="97"/>
      <c r="Q75" s="97"/>
    </row>
    <row r="76" spans="12:17">
      <c r="L76" s="97"/>
      <c r="M76" s="97"/>
      <c r="N76" s="97"/>
      <c r="O76" s="97"/>
      <c r="P76" s="97"/>
      <c r="Q76" s="97"/>
    </row>
    <row r="77" spans="12:17">
      <c r="L77" s="97"/>
      <c r="M77" s="97"/>
      <c r="N77" s="97"/>
      <c r="O77" s="97"/>
      <c r="P77" s="97"/>
      <c r="Q77" s="97"/>
    </row>
    <row r="78" spans="12:17">
      <c r="L78" s="97"/>
      <c r="M78" s="97"/>
      <c r="N78" s="97"/>
      <c r="O78" s="97"/>
      <c r="P78" s="97"/>
      <c r="Q78" s="97"/>
    </row>
    <row r="79" spans="12:17">
      <c r="L79" s="97"/>
      <c r="M79" s="97"/>
      <c r="N79" s="97"/>
      <c r="O79" s="97"/>
      <c r="P79" s="97"/>
      <c r="Q79" s="97"/>
    </row>
    <row r="80" spans="12:17">
      <c r="L80" s="97"/>
      <c r="M80" s="97"/>
      <c r="N80" s="97"/>
      <c r="O80" s="97"/>
      <c r="P80" s="97"/>
      <c r="Q80" s="97"/>
    </row>
    <row r="81" spans="12:17">
      <c r="L81" s="97"/>
      <c r="M81" s="97"/>
      <c r="N81" s="97"/>
      <c r="O81" s="97"/>
      <c r="P81" s="97"/>
      <c r="Q81" s="97"/>
    </row>
    <row r="82" spans="12:17">
      <c r="L82" s="97"/>
      <c r="M82" s="97"/>
      <c r="N82" s="97"/>
      <c r="O82" s="97"/>
      <c r="P82" s="97"/>
      <c r="Q82" s="97"/>
    </row>
    <row r="83" spans="12:17">
      <c r="L83" s="97"/>
      <c r="M83" s="97"/>
      <c r="N83" s="97"/>
      <c r="O83" s="97"/>
      <c r="P83" s="97"/>
      <c r="Q83" s="97"/>
    </row>
    <row r="84" spans="12:17">
      <c r="L84" s="97"/>
      <c r="M84" s="97"/>
      <c r="N84" s="97"/>
      <c r="O84" s="97"/>
      <c r="P84" s="97"/>
      <c r="Q84" s="97"/>
    </row>
    <row r="85" spans="12:17">
      <c r="L85" s="97"/>
      <c r="M85" s="97"/>
      <c r="N85" s="97"/>
      <c r="O85" s="97"/>
      <c r="P85" s="97"/>
      <c r="Q85" s="97"/>
    </row>
    <row r="86" spans="12:17">
      <c r="L86" s="97"/>
      <c r="M86" s="97"/>
      <c r="N86" s="97"/>
      <c r="O86" s="97"/>
      <c r="P86" s="97"/>
      <c r="Q86" s="97"/>
    </row>
    <row r="87" spans="12:17">
      <c r="L87" s="97"/>
      <c r="M87" s="97"/>
      <c r="N87" s="97"/>
      <c r="O87" s="97"/>
      <c r="P87" s="97"/>
      <c r="Q87" s="97"/>
    </row>
    <row r="88" spans="12:17">
      <c r="L88" s="97"/>
      <c r="M88" s="97"/>
      <c r="N88" s="97"/>
      <c r="O88" s="97"/>
      <c r="P88" s="97"/>
      <c r="Q88" s="97"/>
    </row>
    <row r="89" spans="12:17">
      <c r="L89" s="97"/>
      <c r="M89" s="97"/>
      <c r="N89" s="97"/>
      <c r="O89" s="97"/>
      <c r="P89" s="97"/>
      <c r="Q89" s="97"/>
    </row>
    <row r="90" spans="12:17">
      <c r="L90" s="97"/>
      <c r="M90" s="97"/>
      <c r="N90" s="97"/>
      <c r="O90" s="97"/>
      <c r="P90" s="97"/>
      <c r="Q90" s="97"/>
    </row>
    <row r="91" spans="12:17">
      <c r="L91" s="97"/>
      <c r="M91" s="97"/>
      <c r="N91" s="97"/>
      <c r="O91" s="97"/>
      <c r="P91" s="97"/>
      <c r="Q91" s="97"/>
    </row>
    <row r="92" spans="12:17">
      <c r="L92" s="97"/>
      <c r="M92" s="97"/>
      <c r="N92" s="97"/>
      <c r="O92" s="97"/>
      <c r="P92" s="97"/>
      <c r="Q92" s="97"/>
    </row>
    <row r="93" spans="12:17">
      <c r="L93" s="97"/>
      <c r="M93" s="97"/>
      <c r="N93" s="97"/>
      <c r="O93" s="97"/>
      <c r="P93" s="97"/>
      <c r="Q93" s="97"/>
    </row>
    <row r="94" spans="12:17">
      <c r="L94" s="97"/>
      <c r="M94" s="97"/>
      <c r="N94" s="97"/>
      <c r="O94" s="97"/>
      <c r="P94" s="97"/>
      <c r="Q94" s="97"/>
    </row>
    <row r="95" spans="12:17">
      <c r="L95" s="97"/>
      <c r="M95" s="97"/>
      <c r="N95" s="97"/>
      <c r="O95" s="97"/>
      <c r="P95" s="97"/>
      <c r="Q95" s="97"/>
    </row>
    <row r="96" spans="12:17">
      <c r="L96" s="97"/>
      <c r="M96" s="97"/>
      <c r="N96" s="97"/>
      <c r="O96" s="97"/>
      <c r="P96" s="97"/>
      <c r="Q96" s="97"/>
    </row>
    <row r="97" spans="12:17">
      <c r="L97" s="97"/>
      <c r="M97" s="97"/>
      <c r="N97" s="97"/>
      <c r="O97" s="97"/>
      <c r="P97" s="97"/>
      <c r="Q97" s="97"/>
    </row>
    <row r="98" spans="12:17">
      <c r="L98" s="97"/>
      <c r="M98" s="97"/>
      <c r="N98" s="97"/>
      <c r="O98" s="97"/>
      <c r="P98" s="97"/>
      <c r="Q98" s="97"/>
    </row>
    <row r="99" spans="12:17">
      <c r="L99" s="97"/>
      <c r="M99" s="97"/>
      <c r="N99" s="97"/>
      <c r="O99" s="97"/>
      <c r="P99" s="97"/>
      <c r="Q99" s="97"/>
    </row>
    <row r="100" spans="12:17">
      <c r="L100" s="97"/>
      <c r="M100" s="97"/>
      <c r="N100" s="97"/>
      <c r="O100" s="97"/>
      <c r="P100" s="97"/>
      <c r="Q100" s="97"/>
    </row>
    <row r="101" spans="12:17">
      <c r="L101" s="97"/>
      <c r="M101" s="97"/>
      <c r="N101" s="97"/>
      <c r="O101" s="97"/>
      <c r="P101" s="97"/>
      <c r="Q101" s="97"/>
    </row>
    <row r="102" spans="12:17">
      <c r="L102" s="97"/>
      <c r="M102" s="97"/>
      <c r="N102" s="97"/>
      <c r="O102" s="97"/>
      <c r="P102" s="97"/>
      <c r="Q102" s="97"/>
    </row>
    <row r="103" spans="12:17">
      <c r="L103" s="97"/>
      <c r="M103" s="97"/>
      <c r="N103" s="97"/>
      <c r="O103" s="97"/>
      <c r="P103" s="97"/>
      <c r="Q103" s="97"/>
    </row>
    <row r="104" spans="12:17">
      <c r="L104" s="97"/>
      <c r="M104" s="97"/>
      <c r="N104" s="97"/>
      <c r="O104" s="97"/>
      <c r="P104" s="97"/>
      <c r="Q104" s="97"/>
    </row>
    <row r="105" spans="12:17">
      <c r="L105" s="97"/>
      <c r="M105" s="97"/>
      <c r="N105" s="97"/>
      <c r="O105" s="97"/>
      <c r="P105" s="97"/>
      <c r="Q105" s="97"/>
    </row>
    <row r="106" spans="12:17">
      <c r="L106" s="97"/>
      <c r="M106" s="97"/>
      <c r="N106" s="97"/>
      <c r="O106" s="97"/>
      <c r="P106" s="97"/>
      <c r="Q106" s="97"/>
    </row>
    <row r="107" spans="12:17">
      <c r="L107" s="97"/>
      <c r="M107" s="97"/>
      <c r="N107" s="97"/>
      <c r="O107" s="97"/>
      <c r="P107" s="97"/>
      <c r="Q107" s="97"/>
    </row>
    <row r="108" spans="12:17">
      <c r="L108" s="97"/>
      <c r="M108" s="97"/>
      <c r="N108" s="97"/>
      <c r="O108" s="97"/>
      <c r="P108" s="97"/>
      <c r="Q108" s="97"/>
    </row>
    <row r="109" spans="12:17">
      <c r="L109" s="97"/>
      <c r="M109" s="97"/>
      <c r="N109" s="97"/>
      <c r="O109" s="97"/>
      <c r="P109" s="97"/>
      <c r="Q109" s="97"/>
    </row>
    <row r="110" spans="12:17">
      <c r="L110" s="97"/>
      <c r="M110" s="97"/>
      <c r="N110" s="97"/>
      <c r="O110" s="97"/>
      <c r="P110" s="97"/>
      <c r="Q110" s="97"/>
    </row>
    <row r="111" spans="12:17">
      <c r="L111" s="97"/>
      <c r="M111" s="97"/>
      <c r="N111" s="97"/>
      <c r="O111" s="97"/>
      <c r="P111" s="97"/>
      <c r="Q111" s="97"/>
    </row>
    <row r="112" spans="12:17">
      <c r="L112" s="97"/>
      <c r="M112" s="97"/>
      <c r="N112" s="97"/>
      <c r="O112" s="97"/>
      <c r="P112" s="97"/>
      <c r="Q112" s="97"/>
    </row>
    <row r="113" spans="12:17">
      <c r="L113" s="97"/>
      <c r="M113" s="97"/>
      <c r="N113" s="97"/>
      <c r="O113" s="97"/>
      <c r="P113" s="97"/>
      <c r="Q113" s="97"/>
    </row>
    <row r="114" spans="12:17">
      <c r="L114" s="97"/>
      <c r="M114" s="97"/>
      <c r="N114" s="97"/>
      <c r="O114" s="97"/>
      <c r="P114" s="97"/>
      <c r="Q114" s="97"/>
    </row>
    <row r="115" spans="12:17">
      <c r="L115" s="97"/>
      <c r="M115" s="97"/>
      <c r="N115" s="97"/>
      <c r="O115" s="97"/>
      <c r="P115" s="97"/>
      <c r="Q115" s="97"/>
    </row>
    <row r="116" spans="12:17">
      <c r="L116" s="97"/>
      <c r="M116" s="97"/>
      <c r="N116" s="97"/>
      <c r="O116" s="97"/>
      <c r="P116" s="97"/>
      <c r="Q116" s="97"/>
    </row>
    <row r="117" spans="12:17">
      <c r="L117" s="97"/>
      <c r="M117" s="97"/>
      <c r="N117" s="97"/>
      <c r="O117" s="97"/>
      <c r="P117" s="97"/>
      <c r="Q117" s="97"/>
    </row>
    <row r="118" spans="12:17">
      <c r="L118" s="97"/>
      <c r="M118" s="97"/>
      <c r="N118" s="97"/>
      <c r="O118" s="97"/>
      <c r="P118" s="97"/>
      <c r="Q118" s="97"/>
    </row>
    <row r="119" spans="12:17">
      <c r="L119" s="97"/>
      <c r="M119" s="97"/>
      <c r="N119" s="97"/>
      <c r="O119" s="97"/>
      <c r="P119" s="97"/>
      <c r="Q119" s="97"/>
    </row>
    <row r="120" spans="12:17">
      <c r="L120" s="97"/>
      <c r="M120" s="97"/>
      <c r="N120" s="97"/>
      <c r="O120" s="97"/>
      <c r="P120" s="97"/>
      <c r="Q120" s="97"/>
    </row>
    <row r="121" spans="12:17">
      <c r="L121" s="97"/>
      <c r="M121" s="97"/>
      <c r="N121" s="97"/>
      <c r="O121" s="97"/>
      <c r="P121" s="97"/>
      <c r="Q121" s="97"/>
    </row>
    <row r="122" spans="12:17">
      <c r="L122" s="97"/>
      <c r="M122" s="97"/>
      <c r="N122" s="97"/>
      <c r="O122" s="97"/>
      <c r="P122" s="97"/>
      <c r="Q122" s="97"/>
    </row>
    <row r="123" spans="12:17">
      <c r="L123" s="97"/>
      <c r="M123" s="97"/>
      <c r="N123" s="97"/>
      <c r="O123" s="97"/>
      <c r="P123" s="97"/>
      <c r="Q123" s="97"/>
    </row>
    <row r="124" spans="12:17">
      <c r="L124" s="97"/>
      <c r="M124" s="97"/>
      <c r="N124" s="97"/>
      <c r="O124" s="97"/>
      <c r="P124" s="97"/>
      <c r="Q124" s="97"/>
    </row>
    <row r="125" spans="12:17">
      <c r="L125" s="97"/>
      <c r="M125" s="97"/>
      <c r="N125" s="97"/>
      <c r="O125" s="97"/>
      <c r="P125" s="97"/>
      <c r="Q125" s="97"/>
    </row>
    <row r="126" spans="12:17">
      <c r="L126" s="97"/>
      <c r="M126" s="97"/>
      <c r="N126" s="97"/>
      <c r="O126" s="97"/>
      <c r="P126" s="97"/>
      <c r="Q126" s="97"/>
    </row>
    <row r="127" spans="12:17">
      <c r="L127" s="97"/>
      <c r="M127" s="97"/>
      <c r="N127" s="97"/>
      <c r="O127" s="97"/>
      <c r="P127" s="97"/>
      <c r="Q127" s="97"/>
    </row>
    <row r="128" spans="12:17">
      <c r="L128" s="97"/>
      <c r="M128" s="97"/>
      <c r="N128" s="97"/>
      <c r="O128" s="97"/>
      <c r="P128" s="97"/>
      <c r="Q128" s="97"/>
    </row>
    <row r="129" spans="12:17">
      <c r="L129" s="97"/>
      <c r="M129" s="97"/>
      <c r="N129" s="97"/>
      <c r="O129" s="97"/>
      <c r="P129" s="97"/>
      <c r="Q129" s="97"/>
    </row>
    <row r="130" spans="12:17">
      <c r="L130" s="97"/>
      <c r="M130" s="97"/>
      <c r="N130" s="97"/>
      <c r="O130" s="97"/>
      <c r="P130" s="97"/>
      <c r="Q130" s="97"/>
    </row>
    <row r="131" spans="12:17">
      <c r="L131" s="97"/>
      <c r="M131" s="97"/>
      <c r="N131" s="97"/>
      <c r="O131" s="97"/>
      <c r="P131" s="97"/>
      <c r="Q131" s="97"/>
    </row>
    <row r="132" spans="12:17">
      <c r="L132" s="97"/>
      <c r="M132" s="97"/>
      <c r="N132" s="97"/>
      <c r="O132" s="97"/>
      <c r="P132" s="97"/>
      <c r="Q132" s="97"/>
    </row>
    <row r="133" spans="12:17">
      <c r="L133" s="97"/>
      <c r="M133" s="97"/>
      <c r="N133" s="97"/>
      <c r="O133" s="97"/>
      <c r="P133" s="97"/>
      <c r="Q133" s="97"/>
    </row>
    <row r="134" spans="12:17">
      <c r="L134" s="97"/>
      <c r="M134" s="97"/>
      <c r="N134" s="97"/>
      <c r="O134" s="97"/>
      <c r="P134" s="97"/>
      <c r="Q134" s="97"/>
    </row>
    <row r="135" spans="12:17">
      <c r="L135" s="97"/>
      <c r="M135" s="97"/>
      <c r="N135" s="97"/>
      <c r="O135" s="97"/>
      <c r="P135" s="97"/>
      <c r="Q135" s="97"/>
    </row>
    <row r="136" spans="12:17">
      <c r="L136" s="97"/>
      <c r="M136" s="97"/>
      <c r="N136" s="97"/>
      <c r="O136" s="97"/>
      <c r="P136" s="97"/>
      <c r="Q136" s="97"/>
    </row>
    <row r="137" spans="12:17">
      <c r="L137" s="97"/>
      <c r="M137" s="97"/>
      <c r="N137" s="97"/>
      <c r="O137" s="97"/>
      <c r="P137" s="97"/>
      <c r="Q137" s="97"/>
    </row>
    <row r="138" spans="12:17">
      <c r="L138" s="97"/>
      <c r="M138" s="97"/>
      <c r="N138" s="97"/>
      <c r="O138" s="97"/>
      <c r="P138" s="97"/>
      <c r="Q138" s="97"/>
    </row>
    <row r="139" spans="12:17">
      <c r="L139" s="97"/>
      <c r="M139" s="97"/>
      <c r="N139" s="97"/>
      <c r="O139" s="97"/>
      <c r="P139" s="97"/>
      <c r="Q139" s="97"/>
    </row>
    <row r="140" spans="12:17">
      <c r="L140" s="97"/>
      <c r="M140" s="97"/>
      <c r="N140" s="97"/>
      <c r="O140" s="97"/>
      <c r="P140" s="97"/>
      <c r="Q140" s="97"/>
    </row>
    <row r="141" spans="12:17">
      <c r="L141" s="97"/>
      <c r="M141" s="97"/>
      <c r="N141" s="97"/>
      <c r="O141" s="97"/>
      <c r="P141" s="97"/>
      <c r="Q141" s="97"/>
    </row>
    <row r="142" spans="12:17">
      <c r="L142" s="97"/>
      <c r="M142" s="97"/>
      <c r="N142" s="97"/>
      <c r="O142" s="97"/>
      <c r="P142" s="97"/>
      <c r="Q142" s="97"/>
    </row>
    <row r="143" spans="12:17">
      <c r="L143" s="97"/>
      <c r="M143" s="97"/>
      <c r="N143" s="97"/>
      <c r="O143" s="97"/>
      <c r="P143" s="97"/>
      <c r="Q143" s="97"/>
    </row>
    <row r="144" spans="12:17">
      <c r="L144" s="97"/>
      <c r="M144" s="97"/>
      <c r="N144" s="97"/>
      <c r="O144" s="97"/>
      <c r="P144" s="97"/>
      <c r="Q144" s="97"/>
    </row>
    <row r="145" spans="12:17">
      <c r="L145" s="97"/>
      <c r="M145" s="97"/>
      <c r="N145" s="97"/>
      <c r="O145" s="97"/>
      <c r="P145" s="97"/>
      <c r="Q145" s="97"/>
    </row>
    <row r="146" spans="12:17">
      <c r="L146" s="97"/>
      <c r="M146" s="97"/>
      <c r="N146" s="97"/>
      <c r="O146" s="97"/>
      <c r="P146" s="97"/>
      <c r="Q146" s="97"/>
    </row>
    <row r="147" spans="12:17">
      <c r="L147" s="97"/>
      <c r="M147" s="97"/>
      <c r="N147" s="97"/>
      <c r="O147" s="97"/>
      <c r="P147" s="97"/>
      <c r="Q147" s="97"/>
    </row>
    <row r="148" spans="12:17">
      <c r="L148" s="97"/>
      <c r="M148" s="97"/>
      <c r="N148" s="97"/>
      <c r="O148" s="97"/>
      <c r="P148" s="97"/>
      <c r="Q148" s="97"/>
    </row>
    <row r="149" spans="12:17">
      <c r="L149" s="97"/>
      <c r="M149" s="97"/>
      <c r="N149" s="97"/>
      <c r="O149" s="97"/>
      <c r="P149" s="97"/>
      <c r="Q149" s="97"/>
    </row>
    <row r="150" spans="12:17">
      <c r="L150" s="97"/>
      <c r="M150" s="97"/>
      <c r="N150" s="97"/>
      <c r="O150" s="97"/>
      <c r="P150" s="97"/>
      <c r="Q150" s="97"/>
    </row>
    <row r="151" spans="12:17">
      <c r="L151" s="97"/>
      <c r="M151" s="97"/>
      <c r="N151" s="97"/>
      <c r="O151" s="97"/>
      <c r="P151" s="97"/>
      <c r="Q151" s="97"/>
    </row>
    <row r="152" spans="12:17">
      <c r="L152" s="97"/>
      <c r="M152" s="97"/>
      <c r="N152" s="97"/>
      <c r="O152" s="97"/>
      <c r="P152" s="97"/>
      <c r="Q152" s="97"/>
    </row>
    <row r="153" spans="12:17">
      <c r="L153" s="97"/>
      <c r="M153" s="97"/>
      <c r="N153" s="97"/>
      <c r="O153" s="97"/>
      <c r="P153" s="97"/>
      <c r="Q153" s="97"/>
    </row>
    <row r="154" spans="12:17">
      <c r="L154" s="97"/>
      <c r="M154" s="97"/>
      <c r="N154" s="97"/>
      <c r="O154" s="97"/>
      <c r="P154" s="97"/>
      <c r="Q154" s="97"/>
    </row>
    <row r="155" spans="12:17">
      <c r="L155" s="97"/>
      <c r="M155" s="97"/>
      <c r="N155" s="97"/>
      <c r="O155" s="97"/>
      <c r="P155" s="97"/>
      <c r="Q155" s="97"/>
    </row>
    <row r="156" spans="12:17">
      <c r="L156" s="97"/>
      <c r="M156" s="97"/>
      <c r="N156" s="97"/>
      <c r="O156" s="97"/>
      <c r="P156" s="97"/>
      <c r="Q156" s="97"/>
    </row>
    <row r="157" spans="12:17">
      <c r="L157" s="97"/>
      <c r="M157" s="97"/>
      <c r="N157" s="97"/>
      <c r="O157" s="97"/>
      <c r="P157" s="97"/>
      <c r="Q157" s="97"/>
    </row>
    <row r="158" spans="12:17">
      <c r="L158" s="97"/>
      <c r="M158" s="97"/>
      <c r="N158" s="97"/>
      <c r="O158" s="97"/>
      <c r="P158" s="97"/>
      <c r="Q158" s="97"/>
    </row>
    <row r="159" spans="12:17">
      <c r="L159" s="97"/>
      <c r="M159" s="97"/>
      <c r="N159" s="97"/>
      <c r="O159" s="97"/>
      <c r="P159" s="97"/>
      <c r="Q159" s="97"/>
    </row>
    <row r="160" spans="12:17">
      <c r="L160" s="97"/>
      <c r="M160" s="97"/>
      <c r="N160" s="97"/>
      <c r="O160" s="97"/>
      <c r="P160" s="97"/>
      <c r="Q160" s="97"/>
    </row>
    <row r="161" spans="12:17">
      <c r="L161" s="97"/>
      <c r="M161" s="97"/>
      <c r="N161" s="97"/>
      <c r="O161" s="97"/>
      <c r="P161" s="97"/>
      <c r="Q161" s="97"/>
    </row>
    <row r="162" spans="12:17">
      <c r="L162" s="97"/>
      <c r="M162" s="97"/>
      <c r="N162" s="97"/>
      <c r="O162" s="97"/>
      <c r="P162" s="97"/>
      <c r="Q162" s="97"/>
    </row>
    <row r="163" spans="12:17">
      <c r="L163" s="97"/>
      <c r="M163" s="97"/>
      <c r="N163" s="97"/>
      <c r="O163" s="97"/>
      <c r="P163" s="97"/>
      <c r="Q163" s="97"/>
    </row>
    <row r="164" spans="12:17">
      <c r="L164" s="97"/>
      <c r="M164" s="97"/>
      <c r="N164" s="97"/>
      <c r="O164" s="97"/>
      <c r="P164" s="97"/>
      <c r="Q164" s="97"/>
    </row>
    <row r="165" spans="12:17">
      <c r="L165" s="97"/>
      <c r="M165" s="97"/>
      <c r="N165" s="97"/>
      <c r="O165" s="97"/>
      <c r="P165" s="97"/>
      <c r="Q165" s="97"/>
    </row>
    <row r="166" spans="12:17">
      <c r="L166" s="97"/>
      <c r="M166" s="97"/>
      <c r="N166" s="97"/>
      <c r="O166" s="97"/>
      <c r="P166" s="97"/>
      <c r="Q166" s="97"/>
    </row>
    <row r="167" spans="12:17">
      <c r="L167" s="97"/>
      <c r="M167" s="97"/>
      <c r="N167" s="97"/>
      <c r="O167" s="97"/>
      <c r="P167" s="97"/>
      <c r="Q167" s="97"/>
    </row>
    <row r="168" spans="12:17">
      <c r="L168" s="97"/>
      <c r="M168" s="97"/>
      <c r="N168" s="97"/>
      <c r="O168" s="97"/>
      <c r="P168" s="97"/>
      <c r="Q168" s="97"/>
    </row>
    <row r="169" spans="12:17">
      <c r="L169" s="97"/>
      <c r="M169" s="97"/>
      <c r="N169" s="97"/>
      <c r="O169" s="97"/>
      <c r="P169" s="97"/>
      <c r="Q169" s="97"/>
    </row>
    <row r="170" spans="12:17">
      <c r="L170" s="97"/>
      <c r="M170" s="97"/>
      <c r="N170" s="97"/>
      <c r="O170" s="97"/>
      <c r="P170" s="97"/>
      <c r="Q170" s="97"/>
    </row>
    <row r="171" spans="12:17">
      <c r="L171" s="97"/>
      <c r="M171" s="97"/>
      <c r="N171" s="97"/>
      <c r="O171" s="97"/>
      <c r="P171" s="97"/>
      <c r="Q171" s="97"/>
    </row>
  </sheetData>
  <mergeCells count="13">
    <mergeCell ref="O1:Q1"/>
    <mergeCell ref="A1:A2"/>
    <mergeCell ref="B1:B2"/>
    <mergeCell ref="C1:C2"/>
    <mergeCell ref="D1:D2"/>
    <mergeCell ref="F1:F2"/>
    <mergeCell ref="G1:G2"/>
    <mergeCell ref="K1:K2"/>
    <mergeCell ref="E1:E2"/>
    <mergeCell ref="I1:I2"/>
    <mergeCell ref="J1:J2"/>
    <mergeCell ref="L1:N1"/>
    <mergeCell ref="H1:H2"/>
  </mergeCells>
  <phoneticPr fontId="5"/>
  <pageMargins left="0.7" right="0.7" top="0.75" bottom="0.75" header="0.3" footer="0.3"/>
  <pageSetup paperSize="9" scale="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
  <sheetViews>
    <sheetView view="pageBreakPreview" zoomScale="90" zoomScaleNormal="100" zoomScaleSheetLayoutView="90" workbookViewId="0">
      <selection activeCell="S20" sqref="S20"/>
    </sheetView>
  </sheetViews>
  <sheetFormatPr defaultRowHeight="13.5"/>
  <cols>
    <col min="1" max="1" width="2.125" customWidth="1"/>
    <col min="12" max="12" width="11.125" customWidth="1"/>
    <col min="14" max="14" width="13.375" bestFit="1" customWidth="1"/>
  </cols>
  <sheetData>
    <row r="1" spans="1:14" ht="17.25">
      <c r="A1" s="251" t="str">
        <f>データ!B6&amp;"　事業位置図"</f>
        <v>Test地区　事業位置図</v>
      </c>
      <c r="B1" s="252"/>
      <c r="C1" s="252"/>
      <c r="D1" s="252"/>
      <c r="E1" s="252"/>
      <c r="F1" s="252"/>
      <c r="G1" s="252"/>
      <c r="H1" s="252"/>
      <c r="I1" s="252"/>
      <c r="J1" s="252"/>
      <c r="K1" s="252"/>
      <c r="L1" s="252"/>
    </row>
    <row r="2" spans="1:14">
      <c r="N2" s="164" t="s">
        <v>263</v>
      </c>
    </row>
    <row r="3" spans="1:14">
      <c r="N3" s="194" t="s">
        <v>292</v>
      </c>
    </row>
    <row r="4" spans="1:14" ht="14.25">
      <c r="N4" s="62"/>
    </row>
  </sheetData>
  <phoneticPr fontId="5"/>
  <hyperlinks>
    <hyperlink ref="N2" location="印刷選択!A1" display="選択画面"/>
    <hyperlink ref="N3" location="データ!A1" display="データ!A1"/>
  </hyperlinks>
  <printOptions horizontalCentered="1"/>
  <pageMargins left="0.59055118110236227" right="0.19685039370078741" top="0.74803149606299213" bottom="0.19685039370078741" header="0.31496062992125984" footer="0.31496062992125984"/>
  <pageSetup paperSize="9" scale="91"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
  <sheetViews>
    <sheetView view="pageBreakPreview" zoomScale="90" zoomScaleNormal="100" zoomScaleSheetLayoutView="90" workbookViewId="0">
      <selection activeCell="F9" sqref="F9"/>
    </sheetView>
  </sheetViews>
  <sheetFormatPr defaultRowHeight="13.5"/>
  <cols>
    <col min="1" max="1" width="2.125" customWidth="1"/>
    <col min="12" max="12" width="11.125" customWidth="1"/>
    <col min="14" max="14" width="13.375" bestFit="1" customWidth="1"/>
  </cols>
  <sheetData>
    <row r="1" spans="1:14" ht="17.25">
      <c r="A1" s="251" t="str">
        <f>データ!B6&amp;"　現況写真"</f>
        <v>Test地区　現況写真</v>
      </c>
      <c r="B1" s="252"/>
      <c r="C1" s="252"/>
      <c r="D1" s="252"/>
      <c r="E1" s="252"/>
      <c r="F1" s="252"/>
      <c r="G1" s="252"/>
      <c r="H1" s="252"/>
      <c r="I1" s="252"/>
      <c r="J1" s="252"/>
      <c r="K1" s="252"/>
      <c r="L1" s="252"/>
    </row>
    <row r="2" spans="1:14">
      <c r="N2" s="164" t="s">
        <v>263</v>
      </c>
    </row>
    <row r="3" spans="1:14">
      <c r="N3" s="194" t="s">
        <v>292</v>
      </c>
    </row>
    <row r="4" spans="1:14" ht="14.25">
      <c r="N4" s="62"/>
    </row>
  </sheetData>
  <phoneticPr fontId="5"/>
  <hyperlinks>
    <hyperlink ref="N2" location="印刷選択!A1" display="選択画面"/>
    <hyperlink ref="N3" location="データ!A1" display="データ!A1"/>
  </hyperlinks>
  <printOptions horizontalCentered="1"/>
  <pageMargins left="0.59055118110236227" right="0.19685039370078741" top="0.74803149606299213" bottom="0.19685039370078741" header="0.31496062992125984" footer="0.31496062992125984"/>
  <pageSetup paperSize="9" scale="91"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B1:AD35"/>
  <sheetViews>
    <sheetView topLeftCell="P1" workbookViewId="0">
      <selection activeCell="R20" sqref="R20"/>
    </sheetView>
  </sheetViews>
  <sheetFormatPr defaultRowHeight="13.5"/>
  <cols>
    <col min="1" max="1" width="3.375" style="262" customWidth="1"/>
    <col min="2" max="2" width="14.75" style="262" customWidth="1"/>
    <col min="3" max="3" width="9" style="262"/>
    <col min="4" max="4" width="5.5" style="262" bestFit="1" customWidth="1"/>
    <col min="5" max="5" width="7.5" style="262" customWidth="1"/>
    <col min="6" max="6" width="9" style="262"/>
    <col min="7" max="7" width="11.5" style="262" customWidth="1"/>
    <col min="8" max="8" width="13.375" style="262" customWidth="1"/>
    <col min="9" max="9" width="2.625" style="262" customWidth="1"/>
    <col min="10" max="10" width="6.375" style="262" customWidth="1"/>
    <col min="11" max="14" width="8.75" style="262" customWidth="1"/>
    <col min="15" max="15" width="13.375" style="262" bestFit="1" customWidth="1"/>
    <col min="16" max="16" width="3.5" style="262" bestFit="1" customWidth="1"/>
    <col min="17" max="17" width="11.5" style="262" bestFit="1" customWidth="1"/>
    <col min="18" max="18" width="13.5" style="262" bestFit="1" customWidth="1"/>
    <col min="19" max="19" width="10.5" style="262" bestFit="1" customWidth="1"/>
    <col min="20" max="20" width="16" style="262" bestFit="1" customWidth="1"/>
    <col min="21" max="21" width="10.5" style="262" bestFit="1" customWidth="1"/>
    <col min="22" max="22" width="16" style="262" bestFit="1" customWidth="1"/>
    <col min="23" max="23" width="9" style="262" bestFit="1" customWidth="1"/>
    <col min="24" max="24" width="12.75" style="262" bestFit="1" customWidth="1"/>
    <col min="25" max="25" width="13.5" style="262" bestFit="1" customWidth="1"/>
    <col min="26" max="26" width="9.5" style="262" bestFit="1" customWidth="1"/>
    <col min="27" max="28" width="6.5" style="262" bestFit="1" customWidth="1"/>
    <col min="29" max="29" width="9.5" style="262" bestFit="1" customWidth="1"/>
    <col min="30" max="30" width="7.5" style="262" bestFit="1" customWidth="1"/>
    <col min="31" max="16384" width="9" style="262"/>
  </cols>
  <sheetData>
    <row r="1" spans="2:30" s="308" customFormat="1" ht="16.5">
      <c r="Q1" s="308">
        <v>2</v>
      </c>
      <c r="R1" s="308">
        <v>3</v>
      </c>
      <c r="S1" s="308">
        <v>4</v>
      </c>
      <c r="T1" s="308">
        <v>5</v>
      </c>
      <c r="U1" s="308">
        <v>6</v>
      </c>
      <c r="V1" s="308">
        <v>7</v>
      </c>
      <c r="W1" s="308">
        <v>8</v>
      </c>
      <c r="X1" s="308">
        <v>9</v>
      </c>
      <c r="Y1" s="308">
        <v>10</v>
      </c>
      <c r="Z1" s="308">
        <v>11</v>
      </c>
      <c r="AA1" s="308">
        <v>12</v>
      </c>
      <c r="AB1" s="308">
        <v>13</v>
      </c>
      <c r="AC1" s="308">
        <v>14</v>
      </c>
      <c r="AD1" s="308">
        <v>15</v>
      </c>
    </row>
    <row r="2" spans="2:30" ht="27">
      <c r="S2" s="307" t="s">
        <v>459</v>
      </c>
      <c r="T2" s="307" t="s">
        <v>458</v>
      </c>
      <c r="U2" s="307" t="s">
        <v>457</v>
      </c>
      <c r="V2" s="307" t="s">
        <v>456</v>
      </c>
      <c r="W2" s="307" t="s">
        <v>455</v>
      </c>
      <c r="X2" s="307" t="s">
        <v>454</v>
      </c>
      <c r="Y2" s="307" t="s">
        <v>453</v>
      </c>
      <c r="Z2" s="306" t="s">
        <v>452</v>
      </c>
      <c r="AA2" s="262" t="s">
        <v>319</v>
      </c>
      <c r="AB2" s="262" t="s">
        <v>320</v>
      </c>
      <c r="AC2" s="306" t="s">
        <v>451</v>
      </c>
      <c r="AD2" s="262" t="s">
        <v>321</v>
      </c>
    </row>
    <row r="3" spans="2:30">
      <c r="O3" s="164" t="s">
        <v>263</v>
      </c>
      <c r="P3" s="319">
        <v>10</v>
      </c>
      <c r="Q3" s="320" t="s">
        <v>463</v>
      </c>
      <c r="R3" s="262" t="s">
        <v>469</v>
      </c>
      <c r="S3" s="313">
        <v>26600</v>
      </c>
      <c r="T3" s="305" t="s">
        <v>324</v>
      </c>
      <c r="U3" s="313">
        <v>26600</v>
      </c>
      <c r="V3" s="305" t="s">
        <v>324</v>
      </c>
      <c r="W3" s="313">
        <v>3000</v>
      </c>
      <c r="X3" s="313">
        <v>2000</v>
      </c>
      <c r="Y3" s="305" t="s">
        <v>324</v>
      </c>
      <c r="Z3" s="313">
        <v>5400</v>
      </c>
      <c r="AA3" s="313">
        <v>6800</v>
      </c>
      <c r="AB3" s="313">
        <v>7800</v>
      </c>
      <c r="AC3" s="313">
        <v>5300</v>
      </c>
      <c r="AD3" s="313">
        <v>4600</v>
      </c>
    </row>
    <row r="4" spans="2:30">
      <c r="O4" s="194" t="s">
        <v>292</v>
      </c>
      <c r="P4" s="319">
        <v>11</v>
      </c>
      <c r="Q4" s="320" t="s">
        <v>463</v>
      </c>
      <c r="R4" s="311" t="s">
        <v>450</v>
      </c>
      <c r="S4" s="305" t="s">
        <v>324</v>
      </c>
      <c r="T4" s="313">
        <v>32600</v>
      </c>
      <c r="U4" s="305" t="s">
        <v>324</v>
      </c>
      <c r="V4" s="313">
        <v>32600</v>
      </c>
      <c r="W4" s="313">
        <v>3000</v>
      </c>
      <c r="X4" s="313">
        <v>2000</v>
      </c>
      <c r="Z4" s="313">
        <v>5400</v>
      </c>
      <c r="AA4" s="313">
        <v>6800</v>
      </c>
      <c r="AB4" s="313">
        <v>7800</v>
      </c>
      <c r="AC4" s="313">
        <v>5300</v>
      </c>
      <c r="AD4" s="313">
        <v>4600</v>
      </c>
    </row>
    <row r="5" spans="2:30">
      <c r="P5" s="319">
        <v>12</v>
      </c>
      <c r="Q5" s="319" t="s">
        <v>464</v>
      </c>
      <c r="R5" s="262" t="s">
        <v>469</v>
      </c>
      <c r="S5" s="313">
        <v>26600</v>
      </c>
      <c r="T5" s="305" t="s">
        <v>324</v>
      </c>
      <c r="U5" s="313">
        <v>26600</v>
      </c>
      <c r="V5" s="305" t="s">
        <v>324</v>
      </c>
      <c r="W5" s="313">
        <v>3000</v>
      </c>
      <c r="X5" s="313">
        <v>2000</v>
      </c>
      <c r="Y5" s="305" t="s">
        <v>324</v>
      </c>
      <c r="Z5" s="313">
        <v>5400</v>
      </c>
      <c r="AA5" s="313">
        <v>6800</v>
      </c>
      <c r="AB5" s="313">
        <v>7800</v>
      </c>
      <c r="AC5" s="313">
        <v>5300</v>
      </c>
      <c r="AD5" s="313">
        <v>4600</v>
      </c>
    </row>
    <row r="6" spans="2:30">
      <c r="H6" s="310" t="s">
        <v>449</v>
      </c>
      <c r="P6" s="319">
        <v>13</v>
      </c>
      <c r="Q6" s="319" t="s">
        <v>464</v>
      </c>
      <c r="R6" s="311" t="s">
        <v>450</v>
      </c>
      <c r="S6" s="305" t="s">
        <v>324</v>
      </c>
      <c r="T6" s="313">
        <v>32600</v>
      </c>
      <c r="U6" s="305" t="s">
        <v>324</v>
      </c>
      <c r="V6" s="313">
        <v>32600</v>
      </c>
      <c r="W6" s="313">
        <v>3000</v>
      </c>
      <c r="X6" s="313">
        <v>2000</v>
      </c>
      <c r="Z6" s="313">
        <v>5400</v>
      </c>
      <c r="AA6" s="313">
        <v>6800</v>
      </c>
      <c r="AB6" s="313">
        <v>7800</v>
      </c>
      <c r="AC6" s="313">
        <v>5300</v>
      </c>
      <c r="AD6" s="313">
        <v>4600</v>
      </c>
    </row>
    <row r="7" spans="2:30">
      <c r="H7" s="318">
        <v>10</v>
      </c>
      <c r="P7" s="319">
        <v>14</v>
      </c>
      <c r="Q7" s="319" t="s">
        <v>465</v>
      </c>
      <c r="R7" s="262" t="s">
        <v>469</v>
      </c>
      <c r="S7" s="313">
        <v>26600</v>
      </c>
      <c r="T7" s="305" t="s">
        <v>324</v>
      </c>
      <c r="U7" s="313">
        <v>26600</v>
      </c>
      <c r="V7" s="305" t="s">
        <v>324</v>
      </c>
      <c r="W7" s="313">
        <v>3000</v>
      </c>
      <c r="X7" s="313">
        <v>2000</v>
      </c>
      <c r="Y7" s="305" t="s">
        <v>324</v>
      </c>
      <c r="Z7" s="313">
        <v>5400</v>
      </c>
      <c r="AA7" s="313">
        <v>6800</v>
      </c>
      <c r="AB7" s="313">
        <v>7800</v>
      </c>
      <c r="AC7" s="313">
        <v>5300</v>
      </c>
      <c r="AD7" s="313">
        <v>4600</v>
      </c>
    </row>
    <row r="8" spans="2:30">
      <c r="P8" s="319">
        <v>20</v>
      </c>
      <c r="Q8" s="320" t="s">
        <v>222</v>
      </c>
      <c r="R8" s="262" t="s">
        <v>469</v>
      </c>
      <c r="S8" s="313">
        <v>27600</v>
      </c>
      <c r="T8" s="305" t="s">
        <v>324</v>
      </c>
      <c r="U8" s="313">
        <v>27600</v>
      </c>
      <c r="V8" s="305" t="s">
        <v>324</v>
      </c>
      <c r="W8" s="313">
        <v>3000</v>
      </c>
      <c r="X8" s="313">
        <v>2000</v>
      </c>
      <c r="Y8" s="313">
        <v>3000</v>
      </c>
      <c r="Z8" s="313">
        <v>6200</v>
      </c>
      <c r="AA8" s="313">
        <v>7600</v>
      </c>
      <c r="AB8" s="313">
        <v>8600</v>
      </c>
      <c r="AC8" s="313">
        <v>6100</v>
      </c>
      <c r="AD8" s="313">
        <v>5400</v>
      </c>
    </row>
    <row r="9" spans="2:30">
      <c r="P9" s="319">
        <v>30</v>
      </c>
      <c r="Q9" s="320" t="s">
        <v>466</v>
      </c>
      <c r="R9" s="262" t="s">
        <v>469</v>
      </c>
      <c r="S9" s="313">
        <v>26600</v>
      </c>
      <c r="T9" s="305" t="s">
        <v>324</v>
      </c>
      <c r="U9" s="313">
        <v>26600</v>
      </c>
      <c r="V9" s="305" t="s">
        <v>324</v>
      </c>
      <c r="W9" s="313">
        <v>3000</v>
      </c>
      <c r="X9" s="313">
        <v>2000</v>
      </c>
      <c r="Y9" s="305" t="s">
        <v>324</v>
      </c>
      <c r="Z9" s="313">
        <v>5400</v>
      </c>
      <c r="AA9" s="313">
        <v>6800</v>
      </c>
      <c r="AB9" s="313">
        <v>7800</v>
      </c>
      <c r="AC9" s="313">
        <v>5300</v>
      </c>
      <c r="AD9" s="313">
        <v>4600</v>
      </c>
    </row>
    <row r="10" spans="2:30" ht="14.25" thickBot="1">
      <c r="B10" s="265" t="s">
        <v>328</v>
      </c>
      <c r="C10" s="265"/>
      <c r="D10" s="304"/>
      <c r="P10" s="319">
        <v>31</v>
      </c>
      <c r="Q10" s="319" t="s">
        <v>467</v>
      </c>
      <c r="R10" s="311" t="s">
        <v>450</v>
      </c>
      <c r="S10" s="305" t="s">
        <v>324</v>
      </c>
      <c r="T10" s="313">
        <v>32600</v>
      </c>
      <c r="U10" s="305" t="s">
        <v>324</v>
      </c>
      <c r="V10" s="313">
        <v>32600</v>
      </c>
      <c r="W10" s="313">
        <v>3000</v>
      </c>
      <c r="X10" s="313">
        <v>2000</v>
      </c>
      <c r="Y10" s="305" t="s">
        <v>324</v>
      </c>
      <c r="Z10" s="313">
        <v>5400</v>
      </c>
      <c r="AA10" s="313">
        <v>6800</v>
      </c>
      <c r="AB10" s="313">
        <v>7800</v>
      </c>
      <c r="AC10" s="313">
        <v>5300</v>
      </c>
      <c r="AD10" s="313">
        <v>4600</v>
      </c>
    </row>
    <row r="11" spans="2:30" ht="22.5" customHeight="1" thickBot="1">
      <c r="B11" s="460" t="str">
        <f>データ!B6</f>
        <v>Test地区</v>
      </c>
      <c r="C11" s="461"/>
      <c r="D11" s="462"/>
      <c r="F11" s="403" t="s">
        <v>332</v>
      </c>
      <c r="P11" s="319">
        <v>40</v>
      </c>
      <c r="Q11" s="320" t="s">
        <v>212</v>
      </c>
      <c r="R11" s="262" t="s">
        <v>469</v>
      </c>
      <c r="S11" s="313">
        <v>27600</v>
      </c>
      <c r="T11" s="305" t="s">
        <v>324</v>
      </c>
      <c r="U11" s="313">
        <v>27600</v>
      </c>
      <c r="V11" s="305" t="s">
        <v>324</v>
      </c>
      <c r="W11" s="313">
        <v>3000</v>
      </c>
      <c r="X11" s="313">
        <v>2000</v>
      </c>
      <c r="Y11" s="305" t="s">
        <v>324</v>
      </c>
      <c r="Z11" s="313">
        <v>6200</v>
      </c>
      <c r="AA11" s="313">
        <v>7600</v>
      </c>
      <c r="AB11" s="313">
        <v>8600</v>
      </c>
      <c r="AC11" s="313">
        <v>6100</v>
      </c>
      <c r="AD11" s="313">
        <v>5400</v>
      </c>
    </row>
    <row r="12" spans="2:30">
      <c r="B12" s="303"/>
      <c r="C12" s="302"/>
      <c r="D12" s="301"/>
      <c r="P12" s="319">
        <v>41</v>
      </c>
      <c r="Q12" s="320" t="s">
        <v>212</v>
      </c>
      <c r="R12" s="311" t="s">
        <v>450</v>
      </c>
      <c r="S12" s="305" t="s">
        <v>324</v>
      </c>
      <c r="T12" s="313">
        <v>33600</v>
      </c>
      <c r="U12" s="305" t="s">
        <v>324</v>
      </c>
      <c r="V12" s="313">
        <v>33600</v>
      </c>
      <c r="W12" s="313">
        <v>3000</v>
      </c>
      <c r="X12" s="313">
        <v>2000</v>
      </c>
      <c r="Y12" s="305" t="s">
        <v>324</v>
      </c>
      <c r="Z12" s="313">
        <v>6200</v>
      </c>
      <c r="AA12" s="313">
        <v>7600</v>
      </c>
      <c r="AB12" s="313">
        <v>8600</v>
      </c>
      <c r="AC12" s="313">
        <v>6100</v>
      </c>
      <c r="AD12" s="313">
        <v>5400</v>
      </c>
    </row>
    <row r="13" spans="2:30">
      <c r="B13" s="309" t="str">
        <f>VLOOKUP($H$7,$P:$AD,3)</f>
        <v xml:space="preserve"> </v>
      </c>
      <c r="C13" s="302"/>
      <c r="D13" s="301"/>
      <c r="K13" s="300" t="s">
        <v>333</v>
      </c>
      <c r="P13" s="319">
        <v>50</v>
      </c>
      <c r="Q13" s="320" t="s">
        <v>221</v>
      </c>
      <c r="R13" s="262" t="s">
        <v>469</v>
      </c>
      <c r="S13" s="313">
        <v>30200</v>
      </c>
      <c r="T13" s="305" t="s">
        <v>324</v>
      </c>
      <c r="U13" s="313">
        <v>30200</v>
      </c>
      <c r="V13" s="305" t="s">
        <v>324</v>
      </c>
      <c r="W13" s="313">
        <v>3000</v>
      </c>
      <c r="X13" s="313">
        <v>2000</v>
      </c>
      <c r="Y13" s="305" t="s">
        <v>324</v>
      </c>
      <c r="Z13" s="305" t="s">
        <v>324</v>
      </c>
      <c r="AA13" s="313">
        <v>8000</v>
      </c>
      <c r="AB13" s="313">
        <v>7000</v>
      </c>
      <c r="AC13" s="313">
        <v>7000</v>
      </c>
      <c r="AD13" s="305" t="s">
        <v>324</v>
      </c>
    </row>
    <row r="14" spans="2:30">
      <c r="C14" s="299"/>
      <c r="D14" s="299"/>
      <c r="E14" s="299"/>
      <c r="F14" s="299"/>
      <c r="G14" s="299"/>
      <c r="H14" s="299"/>
    </row>
    <row r="15" spans="2:30" ht="18" customHeight="1">
      <c r="B15" s="458" t="s">
        <v>326</v>
      </c>
      <c r="C15" s="459"/>
      <c r="D15" s="298" t="s">
        <v>214</v>
      </c>
      <c r="E15" s="297" t="s">
        <v>213</v>
      </c>
      <c r="F15" s="296" t="s">
        <v>215</v>
      </c>
      <c r="G15" s="295" t="s">
        <v>216</v>
      </c>
      <c r="H15" s="294" t="s">
        <v>75</v>
      </c>
      <c r="J15" s="265" t="s">
        <v>325</v>
      </c>
      <c r="K15" s="265"/>
      <c r="L15" s="265"/>
      <c r="M15" s="265"/>
      <c r="N15" s="265"/>
      <c r="AC15" s="312" t="s">
        <v>468</v>
      </c>
    </row>
    <row r="16" spans="2:30" ht="18" customHeight="1">
      <c r="B16" s="454" t="s">
        <v>448</v>
      </c>
      <c r="C16" s="455"/>
      <c r="D16" s="293" t="s">
        <v>322</v>
      </c>
      <c r="E16" s="292">
        <f>IF(B13="【景観地区】",0,N18)</f>
        <v>0</v>
      </c>
      <c r="F16" s="291">
        <f>IF(E16=0,0,VLOOKUP($H$7,$P:$AD,4))</f>
        <v>0</v>
      </c>
      <c r="G16" s="290">
        <f t="shared" ref="G16:G21" si="0">E16*F16</f>
        <v>0</v>
      </c>
      <c r="H16" s="289" t="str">
        <f t="shared" ref="H16:H26" si="1">IF(F16=0,"",VLOOKUP($H$7,$P:$AD,2)&amp;"単価")</f>
        <v/>
      </c>
      <c r="J16" s="265"/>
      <c r="K16" s="267" t="s">
        <v>217</v>
      </c>
      <c r="L16" s="267" t="s">
        <v>218</v>
      </c>
      <c r="M16" s="267" t="s">
        <v>219</v>
      </c>
      <c r="N16" s="267" t="s">
        <v>327</v>
      </c>
    </row>
    <row r="17" spans="2:19" ht="18" customHeight="1">
      <c r="B17" s="456" t="s">
        <v>447</v>
      </c>
      <c r="C17" s="457"/>
      <c r="D17" s="282" t="s">
        <v>322</v>
      </c>
      <c r="E17" s="281">
        <f>IF(B13=" ",0,N18)</f>
        <v>0</v>
      </c>
      <c r="F17" s="280">
        <f>IF(E17=0,0,VLOOKUP($H$7,$P:$AD,5))</f>
        <v>0</v>
      </c>
      <c r="G17" s="279">
        <f t="shared" si="0"/>
        <v>0</v>
      </c>
      <c r="H17" s="278" t="str">
        <f t="shared" si="1"/>
        <v/>
      </c>
      <c r="J17" s="265"/>
      <c r="K17" s="288"/>
      <c r="L17" s="288"/>
      <c r="M17" s="287"/>
      <c r="N17" s="266">
        <f>ROUNDUP(K17*L17*M17,2)</f>
        <v>0</v>
      </c>
      <c r="S17" s="314" t="s">
        <v>474</v>
      </c>
    </row>
    <row r="18" spans="2:19" ht="18" customHeight="1">
      <c r="B18" s="456" t="s">
        <v>446</v>
      </c>
      <c r="C18" s="457"/>
      <c r="D18" s="282" t="s">
        <v>322</v>
      </c>
      <c r="E18" s="281">
        <v>0</v>
      </c>
      <c r="F18" s="280">
        <f>IF(E18=0,0,VLOOKUP($H$7,$P:$AD,6))</f>
        <v>0</v>
      </c>
      <c r="G18" s="279">
        <f t="shared" si="0"/>
        <v>0</v>
      </c>
      <c r="H18" s="278" t="str">
        <f t="shared" si="1"/>
        <v/>
      </c>
      <c r="J18" s="265"/>
      <c r="K18" s="265"/>
      <c r="L18" s="265"/>
      <c r="M18" s="264" t="s">
        <v>330</v>
      </c>
      <c r="N18" s="263">
        <f>ROUNDUP(N17,1)</f>
        <v>0</v>
      </c>
    </row>
    <row r="19" spans="2:19" ht="18" customHeight="1">
      <c r="B19" s="456" t="s">
        <v>445</v>
      </c>
      <c r="C19" s="457"/>
      <c r="D19" s="282" t="s">
        <v>322</v>
      </c>
      <c r="E19" s="281">
        <v>0</v>
      </c>
      <c r="F19" s="280">
        <f>IF(E19=0,0,VLOOKUP($H$7,$P:$AD,7))</f>
        <v>0</v>
      </c>
      <c r="G19" s="279">
        <f t="shared" si="0"/>
        <v>0</v>
      </c>
      <c r="H19" s="278" t="str">
        <f t="shared" si="1"/>
        <v/>
      </c>
      <c r="J19" s="265" t="s">
        <v>329</v>
      </c>
      <c r="K19" s="265"/>
      <c r="L19" s="265"/>
      <c r="M19" s="265"/>
      <c r="N19" s="265"/>
    </row>
    <row r="20" spans="2:19" ht="18" customHeight="1">
      <c r="B20" s="456" t="s">
        <v>444</v>
      </c>
      <c r="C20" s="457"/>
      <c r="D20" s="282" t="s">
        <v>323</v>
      </c>
      <c r="E20" s="283">
        <f>ROUNDUP(K20,0)</f>
        <v>0</v>
      </c>
      <c r="F20" s="280">
        <f>IF(E20=0,0,VLOOKUP($H$7,$P:$AD,8))</f>
        <v>0</v>
      </c>
      <c r="G20" s="279">
        <f t="shared" si="0"/>
        <v>0</v>
      </c>
      <c r="H20" s="278" t="str">
        <f t="shared" si="1"/>
        <v/>
      </c>
      <c r="J20" s="265"/>
      <c r="K20" s="286">
        <f>N17/0.8</f>
        <v>0</v>
      </c>
      <c r="L20" s="285" t="s">
        <v>330</v>
      </c>
      <c r="M20" s="284" t="str">
        <f>ROUNDUP(K20,0)&amp;"台"</f>
        <v>0台</v>
      </c>
      <c r="N20" s="265"/>
    </row>
    <row r="21" spans="2:19" ht="18" customHeight="1">
      <c r="B21" s="456" t="s">
        <v>443</v>
      </c>
      <c r="C21" s="457"/>
      <c r="D21" s="282" t="s">
        <v>323</v>
      </c>
      <c r="E21" s="283">
        <f>ROUNDUP(K20,0)</f>
        <v>0</v>
      </c>
      <c r="F21" s="280">
        <f>IF(E21=0,0,VLOOKUP($H$7,$P:$AD,9))</f>
        <v>0</v>
      </c>
      <c r="G21" s="279">
        <f t="shared" si="0"/>
        <v>0</v>
      </c>
      <c r="H21" s="278" t="str">
        <f t="shared" si="1"/>
        <v/>
      </c>
      <c r="J21" s="265"/>
      <c r="K21" s="265"/>
      <c r="L21" s="265"/>
      <c r="M21" s="265"/>
      <c r="N21" s="265"/>
    </row>
    <row r="22" spans="2:19" ht="18" customHeight="1">
      <c r="B22" s="456" t="s">
        <v>442</v>
      </c>
      <c r="C22" s="457"/>
      <c r="D22" s="282" t="s">
        <v>323</v>
      </c>
      <c r="E22" s="283">
        <f>IF(H7&lt;&gt;20,0,ROUNDUP(K20,0))</f>
        <v>0</v>
      </c>
      <c r="F22" s="280">
        <f>IF(E22=0,0,VLOOKUP($H$7,$P:$AD,10))</f>
        <v>0</v>
      </c>
      <c r="G22" s="279">
        <f>IF(F22="－",0,E22*F22)</f>
        <v>0</v>
      </c>
      <c r="H22" s="278" t="str">
        <f t="shared" si="1"/>
        <v/>
      </c>
      <c r="K22" s="452" t="s">
        <v>441</v>
      </c>
      <c r="L22" s="453"/>
      <c r="M22" s="453"/>
      <c r="N22" s="453"/>
    </row>
    <row r="23" spans="2:19" ht="18" customHeight="1">
      <c r="B23" s="456" t="s">
        <v>440</v>
      </c>
      <c r="C23" s="457"/>
      <c r="D23" s="282" t="s">
        <v>322</v>
      </c>
      <c r="E23" s="281">
        <f>N27</f>
        <v>0</v>
      </c>
      <c r="F23" s="280">
        <f>IF(E23=0,0,VLOOKUP($H$7,$P:$AD,14))</f>
        <v>0</v>
      </c>
      <c r="G23" s="279">
        <f>E23*F23</f>
        <v>0</v>
      </c>
      <c r="H23" s="278" t="str">
        <f t="shared" si="1"/>
        <v/>
      </c>
    </row>
    <row r="24" spans="2:19" ht="18" customHeight="1">
      <c r="B24" s="456" t="s">
        <v>439</v>
      </c>
      <c r="C24" s="457"/>
      <c r="D24" s="282" t="s">
        <v>322</v>
      </c>
      <c r="E24" s="281">
        <f>N31</f>
        <v>0</v>
      </c>
      <c r="F24" s="280">
        <f>IF(E24=0,0,VLOOKUP($H$7,$P:$AD,12))</f>
        <v>0</v>
      </c>
      <c r="G24" s="279">
        <f>E24*F24</f>
        <v>0</v>
      </c>
      <c r="H24" s="278" t="str">
        <f t="shared" si="1"/>
        <v/>
      </c>
      <c r="J24" s="265" t="s">
        <v>438</v>
      </c>
      <c r="K24" s="265"/>
      <c r="L24" s="265"/>
      <c r="M24" s="265"/>
      <c r="N24" s="265"/>
    </row>
    <row r="25" spans="2:19" ht="18" customHeight="1">
      <c r="B25" s="456" t="s">
        <v>437</v>
      </c>
      <c r="C25" s="457"/>
      <c r="D25" s="282" t="s">
        <v>322</v>
      </c>
      <c r="E25" s="281">
        <f>N35</f>
        <v>0</v>
      </c>
      <c r="F25" s="280">
        <f>IF(E25=0,0,VLOOKUP($H$7,$P:$AD,13))</f>
        <v>0</v>
      </c>
      <c r="G25" s="279">
        <f>E25*F25</f>
        <v>0</v>
      </c>
      <c r="H25" s="278" t="str">
        <f t="shared" si="1"/>
        <v/>
      </c>
      <c r="J25" s="265"/>
      <c r="K25" s="267" t="s">
        <v>217</v>
      </c>
      <c r="L25" s="267" t="s">
        <v>218</v>
      </c>
      <c r="M25" s="267" t="s">
        <v>219</v>
      </c>
      <c r="N25" s="267" t="s">
        <v>327</v>
      </c>
    </row>
    <row r="26" spans="2:19" ht="18" customHeight="1">
      <c r="B26" s="450" t="s">
        <v>436</v>
      </c>
      <c r="C26" s="451"/>
      <c r="D26" s="277" t="s">
        <v>322</v>
      </c>
      <c r="E26" s="276">
        <v>0</v>
      </c>
      <c r="F26" s="275">
        <f>IF(E26=0,0,VLOOKUP($H$7,$P:$AD,11))</f>
        <v>0</v>
      </c>
      <c r="G26" s="274">
        <f>E26*F26</f>
        <v>0</v>
      </c>
      <c r="H26" s="273" t="str">
        <f t="shared" si="1"/>
        <v/>
      </c>
      <c r="J26" s="265"/>
      <c r="K26" s="288"/>
      <c r="L26" s="288"/>
      <c r="M26" s="287"/>
      <c r="N26" s="266">
        <f>K26*L26*M26</f>
        <v>0</v>
      </c>
    </row>
    <row r="27" spans="2:19" ht="18" customHeight="1">
      <c r="F27" s="272" t="s">
        <v>435</v>
      </c>
      <c r="G27" s="270">
        <f>SUM(G16:G26)</f>
        <v>0</v>
      </c>
      <c r="J27" s="265"/>
      <c r="K27" s="265"/>
      <c r="L27" s="265"/>
      <c r="M27" s="264" t="s">
        <v>330</v>
      </c>
      <c r="N27" s="263">
        <f>ROUNDUP(N26,1)</f>
        <v>0</v>
      </c>
    </row>
    <row r="28" spans="2:19" ht="18" customHeight="1" thickBot="1">
      <c r="F28" s="271" t="s">
        <v>220</v>
      </c>
      <c r="G28" s="270">
        <f>G27*0.1</f>
        <v>0</v>
      </c>
      <c r="J28" s="265" t="s">
        <v>434</v>
      </c>
    </row>
    <row r="29" spans="2:19" ht="18" customHeight="1" thickBot="1">
      <c r="F29" s="269" t="s">
        <v>69</v>
      </c>
      <c r="G29" s="268">
        <f>G27+G28</f>
        <v>0</v>
      </c>
      <c r="K29" s="267" t="s">
        <v>217</v>
      </c>
      <c r="L29" s="267" t="s">
        <v>218</v>
      </c>
      <c r="M29" s="267" t="s">
        <v>219</v>
      </c>
      <c r="N29" s="267" t="s">
        <v>327</v>
      </c>
    </row>
    <row r="30" spans="2:19" ht="18" customHeight="1">
      <c r="K30" s="288"/>
      <c r="L30" s="288"/>
      <c r="M30" s="287"/>
      <c r="N30" s="266">
        <f>K30*L30*M30</f>
        <v>0</v>
      </c>
    </row>
    <row r="31" spans="2:19" ht="18" customHeight="1">
      <c r="K31" s="265"/>
      <c r="L31" s="265"/>
      <c r="M31" s="264" t="s">
        <v>330</v>
      </c>
      <c r="N31" s="263">
        <f>ROUNDUP(N30,1)</f>
        <v>0</v>
      </c>
    </row>
    <row r="32" spans="2:19" ht="18" customHeight="1">
      <c r="J32" s="265" t="s">
        <v>433</v>
      </c>
    </row>
    <row r="33" spans="11:14" ht="18" customHeight="1">
      <c r="K33" s="267" t="s">
        <v>217</v>
      </c>
      <c r="L33" s="267" t="s">
        <v>218</v>
      </c>
      <c r="M33" s="267" t="s">
        <v>219</v>
      </c>
      <c r="N33" s="267" t="s">
        <v>327</v>
      </c>
    </row>
    <row r="34" spans="11:14" ht="18" customHeight="1">
      <c r="K34" s="288"/>
      <c r="L34" s="288"/>
      <c r="M34" s="287"/>
      <c r="N34" s="266">
        <f>K34*L34*M34</f>
        <v>0</v>
      </c>
    </row>
    <row r="35" spans="11:14" ht="18" customHeight="1">
      <c r="K35" s="265"/>
      <c r="L35" s="265"/>
      <c r="M35" s="264" t="s">
        <v>330</v>
      </c>
      <c r="N35" s="263">
        <f>ROUNDUP(N34,1)</f>
        <v>0</v>
      </c>
    </row>
  </sheetData>
  <mergeCells count="14">
    <mergeCell ref="B15:C15"/>
    <mergeCell ref="B11:D11"/>
    <mergeCell ref="B22:C22"/>
    <mergeCell ref="B23:C23"/>
    <mergeCell ref="B24:C24"/>
    <mergeCell ref="B26:C26"/>
    <mergeCell ref="K22:N22"/>
    <mergeCell ref="B16:C16"/>
    <mergeCell ref="B17:C17"/>
    <mergeCell ref="B18:C18"/>
    <mergeCell ref="B19:C19"/>
    <mergeCell ref="B20:C20"/>
    <mergeCell ref="B21:C21"/>
    <mergeCell ref="B25:C25"/>
  </mergeCells>
  <phoneticPr fontId="5"/>
  <hyperlinks>
    <hyperlink ref="O3" location="印刷選択!A1" display="選択画面"/>
    <hyperlink ref="O4" location="データ!A1" display="データ!A1"/>
  </hyperlinks>
  <printOptions horizontalCentered="1"/>
  <pageMargins left="0.70866141732283472" right="0.70866141732283472" top="0.74803149606299213" bottom="0.74803149606299213" header="0.31496062992125984" footer="0.31496062992125984"/>
  <pageSetup paperSize="9" scale="110" orientation="landscape"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view="pageBreakPreview" zoomScale="90" zoomScaleNormal="90" zoomScaleSheetLayoutView="90" workbookViewId="0">
      <selection activeCell="F10" sqref="F10"/>
    </sheetView>
  </sheetViews>
  <sheetFormatPr defaultRowHeight="14.25"/>
  <cols>
    <col min="1" max="1" width="15.75" style="62" customWidth="1"/>
    <col min="2" max="2" width="4.75" style="62" customWidth="1"/>
    <col min="3" max="7" width="9" style="62"/>
    <col min="8" max="8" width="17.25" style="62" bestFit="1" customWidth="1"/>
    <col min="9" max="9" width="2.875" style="62" customWidth="1"/>
    <col min="10" max="10" width="13" style="62" bestFit="1" customWidth="1"/>
    <col min="11" max="16384" width="9" style="62"/>
  </cols>
  <sheetData>
    <row r="1" spans="1:10">
      <c r="A1" s="81" t="s">
        <v>139</v>
      </c>
    </row>
    <row r="2" spans="1:10" ht="21" customHeight="1">
      <c r="G2" s="463" t="str">
        <f>データ!B3&amp;"平農整第 "&amp;データ!B4&amp;"-2 号"</f>
        <v>8平農整第 -2 号</v>
      </c>
      <c r="H2" s="463"/>
      <c r="J2" s="164" t="s">
        <v>263</v>
      </c>
    </row>
    <row r="3" spans="1:10" ht="21" customHeight="1">
      <c r="H3" s="94">
        <f>データ!F4</f>
        <v>0</v>
      </c>
      <c r="J3" s="194" t="s">
        <v>292</v>
      </c>
    </row>
    <row r="5" spans="1:10" ht="24" customHeight="1">
      <c r="A5" s="445">
        <f>データ!B8</f>
        <v>0</v>
      </c>
      <c r="B5" s="445"/>
      <c r="C5" s="445"/>
    </row>
    <row r="6" spans="1:10" ht="24" customHeight="1">
      <c r="A6" s="445" t="str">
        <f>"　"&amp;データ!B6</f>
        <v>　Test地区</v>
      </c>
      <c r="B6" s="445"/>
      <c r="C6" s="61"/>
    </row>
    <row r="7" spans="1:10" ht="24" customHeight="1">
      <c r="A7" s="61" t="str">
        <f>"　地区代表　 "&amp;データ!B7&amp;" 　様"</f>
        <v>　地区代表　  　様</v>
      </c>
      <c r="B7" s="61"/>
      <c r="C7" s="61"/>
    </row>
    <row r="8" spans="1:10">
      <c r="A8" s="61"/>
    </row>
    <row r="10" spans="1:10">
      <c r="F10" s="62" t="s">
        <v>488</v>
      </c>
    </row>
    <row r="15" spans="1:10">
      <c r="A15" s="464" t="s">
        <v>165</v>
      </c>
      <c r="B15" s="464"/>
      <c r="C15" s="464"/>
      <c r="D15" s="464"/>
      <c r="E15" s="464"/>
      <c r="F15" s="464"/>
      <c r="G15" s="464"/>
      <c r="H15" s="464"/>
    </row>
    <row r="16" spans="1:10">
      <c r="A16" s="89"/>
      <c r="B16" s="89"/>
      <c r="C16" s="89"/>
      <c r="D16" s="89"/>
      <c r="E16" s="89"/>
      <c r="F16" s="89"/>
      <c r="G16" s="89"/>
      <c r="H16" s="89"/>
    </row>
    <row r="17" spans="1:15">
      <c r="A17" s="89"/>
      <c r="B17" s="89"/>
      <c r="C17" s="89"/>
      <c r="D17" s="89"/>
      <c r="E17" s="89"/>
      <c r="F17" s="89"/>
      <c r="G17" s="89"/>
      <c r="H17" s="89"/>
    </row>
    <row r="20" spans="1:15" ht="18" customHeight="1">
      <c r="A20" s="465" t="str">
        <f>"　"&amp;DBCS(TEXT(データ!E4,"ggge年m月d日"))&amp;"付けで申請があった平戸市農業農村整備事業について、事業の不選定を決定したので通知する。"</f>
        <v>　明治３３年１月０日付けで申請があった平戸市農業農村整備事業について、事業の不選定を決定したので通知する。</v>
      </c>
      <c r="B20" s="465"/>
      <c r="C20" s="465"/>
      <c r="D20" s="465"/>
      <c r="E20" s="465"/>
      <c r="F20" s="465"/>
      <c r="G20" s="465"/>
      <c r="H20" s="465"/>
    </row>
    <row r="21" spans="1:15" ht="18" customHeight="1">
      <c r="A21" s="465"/>
      <c r="B21" s="465"/>
      <c r="C21" s="465"/>
      <c r="D21" s="465"/>
      <c r="E21" s="465"/>
      <c r="F21" s="465"/>
      <c r="G21" s="465"/>
      <c r="H21" s="465"/>
    </row>
    <row r="24" spans="1:15">
      <c r="A24" s="437" t="s">
        <v>8</v>
      </c>
      <c r="B24" s="437"/>
      <c r="C24" s="437"/>
      <c r="D24" s="437"/>
      <c r="E24" s="437"/>
      <c r="F24" s="437"/>
      <c r="G24" s="437"/>
      <c r="H24" s="437"/>
    </row>
    <row r="25" spans="1:15">
      <c r="A25" s="85"/>
      <c r="B25" s="85"/>
      <c r="C25" s="85"/>
      <c r="D25" s="85"/>
      <c r="E25" s="85"/>
      <c r="F25" s="85"/>
      <c r="G25" s="85"/>
      <c r="H25" s="85"/>
    </row>
    <row r="27" spans="1:15" ht="15" customHeight="1">
      <c r="A27" s="62" t="s">
        <v>4</v>
      </c>
      <c r="C27" s="61" t="str">
        <f>データ!B6</f>
        <v>Test地区</v>
      </c>
    </row>
    <row r="28" spans="1:15" ht="15" customHeight="1">
      <c r="C28" s="61"/>
    </row>
    <row r="29" spans="1:15" ht="15" customHeight="1"/>
    <row r="30" spans="1:15" ht="15" customHeight="1">
      <c r="A30" s="62" t="s">
        <v>149</v>
      </c>
      <c r="I30" s="62">
        <v>2</v>
      </c>
    </row>
    <row r="31" spans="1:15" ht="15" customHeight="1"/>
    <row r="32" spans="1:15">
      <c r="C32" s="153">
        <f>VLOOKUP(I30,I32:O39,2)</f>
        <v>0</v>
      </c>
      <c r="D32" s="153"/>
      <c r="E32" s="153"/>
      <c r="F32" s="153"/>
      <c r="G32" s="153"/>
      <c r="H32" s="153"/>
      <c r="I32" s="62">
        <v>1</v>
      </c>
      <c r="J32" s="440"/>
      <c r="K32" s="440"/>
      <c r="L32" s="440"/>
      <c r="M32" s="440"/>
      <c r="N32" s="440"/>
      <c r="O32" s="440"/>
    </row>
    <row r="33" spans="2:15">
      <c r="B33" s="153"/>
      <c r="C33" s="153"/>
      <c r="D33" s="153"/>
      <c r="E33" s="153"/>
      <c r="F33" s="153"/>
      <c r="G33" s="153"/>
      <c r="H33" s="153"/>
      <c r="J33" s="440"/>
      <c r="K33" s="440"/>
      <c r="L33" s="440"/>
      <c r="M33" s="440"/>
      <c r="N33" s="440"/>
      <c r="O33" s="440"/>
    </row>
    <row r="35" spans="2:15">
      <c r="B35" s="64"/>
      <c r="C35" s="64"/>
      <c r="D35" s="64"/>
      <c r="E35" s="64"/>
      <c r="F35" s="64"/>
      <c r="G35" s="64"/>
      <c r="H35" s="64"/>
      <c r="I35" s="62">
        <v>2</v>
      </c>
      <c r="J35" s="440"/>
      <c r="K35" s="440"/>
      <c r="L35" s="440"/>
      <c r="M35" s="440"/>
      <c r="N35" s="440"/>
      <c r="O35" s="440"/>
    </row>
    <row r="36" spans="2:15">
      <c r="B36" s="64"/>
      <c r="C36" s="64"/>
      <c r="D36" s="64"/>
      <c r="E36" s="64"/>
      <c r="F36" s="64"/>
      <c r="G36" s="64"/>
      <c r="H36" s="64"/>
      <c r="J36" s="440"/>
      <c r="K36" s="440"/>
      <c r="L36" s="440"/>
      <c r="M36" s="440"/>
      <c r="N36" s="440"/>
      <c r="O36" s="440"/>
    </row>
    <row r="37" spans="2:15">
      <c r="B37" s="64"/>
      <c r="C37" s="64"/>
      <c r="D37" s="64"/>
      <c r="E37" s="64"/>
      <c r="F37" s="64"/>
      <c r="G37" s="64"/>
      <c r="H37" s="64"/>
    </row>
    <row r="38" spans="2:15">
      <c r="B38" s="87"/>
      <c r="C38" s="87"/>
      <c r="D38" s="87"/>
      <c r="E38" s="87"/>
      <c r="F38" s="87"/>
      <c r="G38" s="87"/>
      <c r="H38" s="87"/>
      <c r="I38" s="62">
        <v>3</v>
      </c>
      <c r="J38" s="440"/>
      <c r="K38" s="440"/>
      <c r="L38" s="440"/>
      <c r="M38" s="440"/>
      <c r="N38" s="440"/>
      <c r="O38" s="440"/>
    </row>
    <row r="39" spans="2:15">
      <c r="B39" s="87"/>
      <c r="C39" s="87"/>
      <c r="D39" s="87"/>
      <c r="E39" s="87"/>
      <c r="F39" s="87"/>
      <c r="G39" s="87"/>
      <c r="H39" s="87"/>
      <c r="J39" s="440"/>
      <c r="K39" s="440"/>
      <c r="L39" s="440"/>
      <c r="M39" s="440"/>
      <c r="N39" s="440"/>
      <c r="O39" s="440"/>
    </row>
  </sheetData>
  <mergeCells count="9">
    <mergeCell ref="G2:H2"/>
    <mergeCell ref="J32:O33"/>
    <mergeCell ref="J35:O36"/>
    <mergeCell ref="J38:O39"/>
    <mergeCell ref="A15:H15"/>
    <mergeCell ref="A20:H21"/>
    <mergeCell ref="A24:H24"/>
    <mergeCell ref="A5:C5"/>
    <mergeCell ref="A6:B6"/>
  </mergeCells>
  <phoneticPr fontId="5"/>
  <hyperlinks>
    <hyperlink ref="J2" location="印刷選択!A1" display="選択画面"/>
    <hyperlink ref="J3" location="データ!A1" display="データ!A1"/>
  </hyperlink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34"/>
  <sheetViews>
    <sheetView view="pageBreakPreview" topLeftCell="A10" zoomScale="90" zoomScaleNormal="100" zoomScaleSheetLayoutView="90" workbookViewId="0">
      <selection activeCell="L29" sqref="L29"/>
    </sheetView>
  </sheetViews>
  <sheetFormatPr defaultRowHeight="14.25"/>
  <cols>
    <col min="1" max="1" width="10.125" style="62" customWidth="1"/>
    <col min="2" max="2" width="13.5" style="62" customWidth="1"/>
    <col min="3" max="5" width="9" style="62"/>
    <col min="6" max="6" width="11" style="62" bestFit="1" customWidth="1"/>
    <col min="7" max="7" width="11.375" style="62" customWidth="1"/>
    <col min="8" max="8" width="18.5" style="62" bestFit="1" customWidth="1"/>
    <col min="9" max="9" width="2.875" style="62" customWidth="1"/>
    <col min="10" max="10" width="13" style="62" bestFit="1" customWidth="1"/>
    <col min="11" max="16384" width="9" style="62"/>
  </cols>
  <sheetData>
    <row r="1" spans="1:10">
      <c r="A1" s="83" t="s">
        <v>54</v>
      </c>
    </row>
    <row r="2" spans="1:10">
      <c r="J2" s="164" t="s">
        <v>263</v>
      </c>
    </row>
    <row r="3" spans="1:10">
      <c r="H3" s="94">
        <f>データ!E11</f>
        <v>0</v>
      </c>
      <c r="J3" s="194" t="s">
        <v>292</v>
      </c>
    </row>
    <row r="6" spans="1:10">
      <c r="A6" s="62" t="s">
        <v>489</v>
      </c>
    </row>
    <row r="8" spans="1:10">
      <c r="F8" s="62" t="s">
        <v>166</v>
      </c>
    </row>
    <row r="9" spans="1:10" ht="21" customHeight="1">
      <c r="F9" s="210" t="s">
        <v>124</v>
      </c>
      <c r="G9" s="445">
        <f>データ!$B$8</f>
        <v>0</v>
      </c>
      <c r="H9" s="467"/>
    </row>
    <row r="10" spans="1:10" ht="21" customHeight="1">
      <c r="F10" s="210"/>
      <c r="G10" s="445" t="str">
        <f>データ!$B$6</f>
        <v>Test地区</v>
      </c>
      <c r="H10" s="467"/>
    </row>
    <row r="11" spans="1:10" ht="21" customHeight="1">
      <c r="F11" s="210" t="s">
        <v>89</v>
      </c>
      <c r="G11" s="445" t="str">
        <f>"地区代表　 "&amp;データ!$B$7</f>
        <v xml:space="preserve">地区代表　 </v>
      </c>
      <c r="H11" s="467"/>
    </row>
    <row r="12" spans="1:10">
      <c r="F12" s="85"/>
      <c r="G12" s="61"/>
    </row>
    <row r="16" spans="1:10">
      <c r="A16" s="466" t="str">
        <f>"令和"&amp;データ!B3&amp;"年度平戸市農業農村整備事業補助金交付申請書"</f>
        <v>令和8年度平戸市農業農村整備事業補助金交付申請書</v>
      </c>
      <c r="B16" s="466"/>
      <c r="C16" s="466"/>
      <c r="D16" s="466"/>
      <c r="E16" s="466"/>
      <c r="F16" s="466"/>
      <c r="G16" s="466"/>
      <c r="H16" s="466"/>
    </row>
    <row r="21" spans="1:8">
      <c r="A21" s="465" t="str">
        <f>"　令和"&amp;データ!B3&amp;"年度において平戸市農業農村整備事業について、平戸市農業農村整備事業補助金　　"&amp;DBCS(TEXT(データ!J11,"#,##0円"))&amp;"を交付されるよう平戸市補助金等交付規則第４条の規定により、次の関係書類を添えて申請します。"</f>
        <v>　令和8年度において平戸市農業農村整備事業について、平戸市農業農村整備事業補助金　　０円を交付されるよう平戸市補助金等交付規則第４条の規定により、次の関係書類を添えて申請します。</v>
      </c>
      <c r="B21" s="465"/>
      <c r="C21" s="465"/>
      <c r="D21" s="465"/>
      <c r="E21" s="465"/>
      <c r="F21" s="465"/>
      <c r="G21" s="465"/>
      <c r="H21" s="465"/>
    </row>
    <row r="22" spans="1:8">
      <c r="A22" s="465"/>
      <c r="B22" s="465"/>
      <c r="C22" s="465"/>
      <c r="D22" s="465"/>
      <c r="E22" s="465"/>
      <c r="F22" s="465"/>
      <c r="G22" s="465"/>
      <c r="H22" s="465"/>
    </row>
    <row r="23" spans="1:8">
      <c r="A23" s="465"/>
      <c r="B23" s="465"/>
      <c r="C23" s="465"/>
      <c r="D23" s="465"/>
      <c r="E23" s="465"/>
      <c r="F23" s="465"/>
      <c r="G23" s="465"/>
      <c r="H23" s="465"/>
    </row>
    <row r="24" spans="1:8">
      <c r="A24" s="465"/>
      <c r="B24" s="465"/>
      <c r="C24" s="465"/>
      <c r="D24" s="465"/>
      <c r="E24" s="465"/>
      <c r="F24" s="465"/>
      <c r="G24" s="465"/>
      <c r="H24" s="465"/>
    </row>
    <row r="28" spans="1:8">
      <c r="A28" s="62" t="s">
        <v>53</v>
      </c>
    </row>
    <row r="30" spans="1:8">
      <c r="B30" s="92" t="s">
        <v>195</v>
      </c>
    </row>
    <row r="32" spans="1:8">
      <c r="B32" s="62" t="s">
        <v>224</v>
      </c>
    </row>
    <row r="34" spans="2:2">
      <c r="B34" s="62" t="s">
        <v>225</v>
      </c>
    </row>
  </sheetData>
  <mergeCells count="5">
    <mergeCell ref="A16:H16"/>
    <mergeCell ref="A21:H24"/>
    <mergeCell ref="G9:H9"/>
    <mergeCell ref="G10:H10"/>
    <mergeCell ref="G11:H11"/>
  </mergeCells>
  <phoneticPr fontId="5"/>
  <hyperlinks>
    <hyperlink ref="J2" location="印刷選択!A1" display="選択画面"/>
    <hyperlink ref="J3" location="データ!A1" display="データ!A1"/>
  </hyperlinks>
  <printOptions horizontalCentered="1"/>
  <pageMargins left="0.78740157480314965" right="0.70866141732283472" top="1.3779527559055118" bottom="0.74803149606299213" header="0.31496062992125984" footer="0.31496062992125984"/>
  <pageSetup paperSize="9" scale="96" orientation="portrait"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42"/>
  <sheetViews>
    <sheetView view="pageBreakPreview" zoomScaleNormal="100" zoomScaleSheetLayoutView="100" workbookViewId="0">
      <selection activeCell="L13" sqref="L13"/>
    </sheetView>
  </sheetViews>
  <sheetFormatPr defaultRowHeight="14.25"/>
  <cols>
    <col min="1" max="1" width="4.375" style="62" customWidth="1"/>
    <col min="2" max="2" width="13.5" style="62" customWidth="1"/>
    <col min="3" max="3" width="5.75" style="62" customWidth="1"/>
    <col min="4" max="7" width="9" style="62"/>
    <col min="8" max="8" width="9" style="62" customWidth="1"/>
    <col min="9" max="9" width="9.875" style="62" customWidth="1"/>
    <col min="10" max="10" width="2.875" style="62" customWidth="1"/>
    <col min="11" max="11" width="12.75" style="62" customWidth="1"/>
    <col min="12" max="16384" width="9" style="62"/>
  </cols>
  <sheetData>
    <row r="1" spans="1:11">
      <c r="A1" s="83" t="s">
        <v>248</v>
      </c>
    </row>
    <row r="2" spans="1:11">
      <c r="K2" s="164" t="s">
        <v>263</v>
      </c>
    </row>
    <row r="3" spans="1:11">
      <c r="H3" s="142"/>
      <c r="K3" s="194" t="s">
        <v>292</v>
      </c>
    </row>
    <row r="5" spans="1:11">
      <c r="A5" s="437" t="s">
        <v>99</v>
      </c>
      <c r="B5" s="437"/>
      <c r="C5" s="437"/>
      <c r="D5" s="437"/>
      <c r="E5" s="437"/>
      <c r="F5" s="437"/>
      <c r="G5" s="437"/>
      <c r="H5" s="437"/>
      <c r="I5" s="437"/>
    </row>
    <row r="6" spans="1:11">
      <c r="A6" s="85"/>
      <c r="B6" s="85"/>
      <c r="C6" s="85"/>
      <c r="D6" s="85"/>
      <c r="E6" s="85"/>
      <c r="F6" s="85"/>
      <c r="G6" s="85"/>
      <c r="H6" s="85"/>
      <c r="I6" s="85"/>
    </row>
    <row r="7" spans="1:11">
      <c r="A7" s="85"/>
      <c r="B7" s="85"/>
      <c r="C7" s="85"/>
      <c r="D7" s="85"/>
      <c r="E7" s="85"/>
      <c r="F7" s="85"/>
      <c r="G7" s="85"/>
      <c r="H7" s="85"/>
      <c r="I7" s="85"/>
    </row>
    <row r="9" spans="1:11" ht="16.5" customHeight="1">
      <c r="A9" s="62" t="s">
        <v>10</v>
      </c>
    </row>
    <row r="10" spans="1:11" ht="16.5" customHeight="1"/>
    <row r="11" spans="1:11" ht="21" customHeight="1">
      <c r="B11" s="62" t="s">
        <v>150</v>
      </c>
      <c r="D11" s="61" t="str">
        <f>データ!B6</f>
        <v>Test地区</v>
      </c>
    </row>
    <row r="12" spans="1:11" ht="21" customHeight="1"/>
    <row r="13" spans="1:11" ht="21" customHeight="1">
      <c r="B13" s="62" t="s">
        <v>151</v>
      </c>
      <c r="D13" s="61" t="str">
        <f>データ!B11</f>
        <v>農道整備事業</v>
      </c>
    </row>
    <row r="14" spans="1:11" ht="21" customHeight="1">
      <c r="D14" s="61"/>
    </row>
    <row r="15" spans="1:11" ht="21" customHeight="1">
      <c r="B15" s="62" t="s">
        <v>152</v>
      </c>
      <c r="D15" s="61">
        <f>データ!B14</f>
        <v>0</v>
      </c>
    </row>
    <row r="16" spans="1:11" ht="21" customHeight="1">
      <c r="D16" s="61"/>
      <c r="K16" s="62" t="s">
        <v>262</v>
      </c>
    </row>
    <row r="17" spans="1:11" ht="21" customHeight="1">
      <c r="B17" s="62" t="s">
        <v>153</v>
      </c>
      <c r="D17" s="61" t="str">
        <f>データ!B17&amp;" ha（田 "&amp;データ!B18&amp;"ha　畑 "&amp;データ!B19&amp;"ha　果樹園 "&amp;データ!B20&amp;"ha）"</f>
        <v>0 ha（田 ha　畑 ha　果樹園 ha）</v>
      </c>
      <c r="K17" s="62" t="s">
        <v>261</v>
      </c>
    </row>
    <row r="18" spans="1:11" ht="21" customHeight="1">
      <c r="D18" s="61"/>
    </row>
    <row r="19" spans="1:11" ht="21" customHeight="1">
      <c r="B19" s="62" t="s">
        <v>154</v>
      </c>
      <c r="D19" s="61" t="str">
        <f>データ!B22&amp;" 戸"</f>
        <v xml:space="preserve"> 戸</v>
      </c>
    </row>
    <row r="20" spans="1:11" ht="21" customHeight="1">
      <c r="D20" s="61"/>
    </row>
    <row r="21" spans="1:11" ht="21" customHeight="1">
      <c r="B21" s="62" t="s">
        <v>155</v>
      </c>
      <c r="D21" s="446">
        <f>データ!B15</f>
        <v>0</v>
      </c>
      <c r="E21" s="447"/>
      <c r="F21" s="447"/>
      <c r="G21" s="447"/>
      <c r="H21" s="447"/>
      <c r="I21" s="447"/>
    </row>
    <row r="22" spans="1:11" ht="21" customHeight="1">
      <c r="D22" s="61"/>
    </row>
    <row r="23" spans="1:11" ht="21" customHeight="1">
      <c r="B23" s="62" t="s">
        <v>156</v>
      </c>
      <c r="D23" s="61" t="str">
        <f>TEXT(データ!E7,"ggge年m月d日")&amp;" から "&amp;TEXT(データ!F7,"ggge年m月d日")&amp;" まで "</f>
        <v xml:space="preserve">明治33年1月0日 から 明治33年1月0日 まで </v>
      </c>
    </row>
    <row r="24" spans="1:11" ht="21" customHeight="1">
      <c r="D24" s="61"/>
    </row>
    <row r="25" spans="1:11" ht="21" customHeight="1">
      <c r="B25" s="62" t="s">
        <v>157</v>
      </c>
      <c r="D25" s="61" t="str">
        <f>データ!B12</f>
        <v>請負</v>
      </c>
    </row>
    <row r="26" spans="1:11" ht="21" customHeight="1">
      <c r="D26" s="61"/>
    </row>
    <row r="27" spans="1:11" ht="21" customHeight="1">
      <c r="B27" s="62" t="s">
        <v>158</v>
      </c>
      <c r="D27" s="61" t="str">
        <f>DBCS(TEXT(データ!I11,"#,##0円"))</f>
        <v>０円</v>
      </c>
    </row>
    <row r="28" spans="1:11" ht="16.5" customHeight="1">
      <c r="D28" s="61"/>
    </row>
    <row r="29" spans="1:11" ht="16.5" customHeight="1">
      <c r="D29" s="61"/>
    </row>
    <row r="30" spans="1:11" ht="16.5" customHeight="1">
      <c r="A30" s="62" t="s">
        <v>159</v>
      </c>
      <c r="D30" s="61"/>
    </row>
    <row r="31" spans="1:11" ht="16.5" customHeight="1"/>
    <row r="32" spans="1:11" ht="16.5" customHeight="1">
      <c r="C32" s="62" t="s">
        <v>92</v>
      </c>
    </row>
    <row r="33" spans="4:4" ht="16.5" customHeight="1">
      <c r="D33" s="61"/>
    </row>
    <row r="34" spans="4:4" ht="16.5" customHeight="1"/>
    <row r="35" spans="4:4" ht="16.5" customHeight="1">
      <c r="D35" s="61"/>
    </row>
    <row r="36" spans="4:4" ht="16.5" customHeight="1"/>
    <row r="37" spans="4:4" ht="16.5" customHeight="1">
      <c r="D37" s="61"/>
    </row>
    <row r="38" spans="4:4" ht="16.5" customHeight="1"/>
    <row r="39" spans="4:4" ht="16.5" customHeight="1"/>
    <row r="40" spans="4:4" ht="16.5" customHeight="1"/>
    <row r="41" spans="4:4" ht="16.5" customHeight="1"/>
    <row r="42" spans="4:4" ht="16.5" customHeight="1"/>
  </sheetData>
  <mergeCells count="2">
    <mergeCell ref="A5:I5"/>
    <mergeCell ref="D21:I21"/>
  </mergeCells>
  <phoneticPr fontId="5"/>
  <hyperlinks>
    <hyperlink ref="K2" location="印刷選択!A1" display="選択画面"/>
    <hyperlink ref="K3" location="データ!A1" display="データ!A1"/>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26"/>
  <sheetViews>
    <sheetView view="pageBreakPreview" zoomScaleNormal="100" zoomScaleSheetLayoutView="100" workbookViewId="0">
      <selection activeCell="J15" sqref="J15"/>
    </sheetView>
  </sheetViews>
  <sheetFormatPr defaultRowHeight="14.25"/>
  <cols>
    <col min="1" max="1" width="12.625" style="62" customWidth="1"/>
    <col min="2" max="2" width="13.5" style="62" customWidth="1"/>
    <col min="3" max="5" width="11.5" style="62" customWidth="1"/>
    <col min="6" max="6" width="14" style="62" customWidth="1"/>
    <col min="7" max="7" width="2.875" style="62" customWidth="1"/>
    <col min="8" max="8" width="13" style="62" bestFit="1" customWidth="1"/>
    <col min="9" max="16384" width="9" style="62"/>
  </cols>
  <sheetData>
    <row r="1" spans="1:8">
      <c r="A1" s="81" t="s">
        <v>140</v>
      </c>
    </row>
    <row r="2" spans="1:8">
      <c r="A2" s="59"/>
      <c r="H2" s="164" t="s">
        <v>263</v>
      </c>
    </row>
    <row r="3" spans="1:8">
      <c r="H3" s="194" t="s">
        <v>292</v>
      </c>
    </row>
    <row r="4" spans="1:8">
      <c r="A4" s="437" t="s">
        <v>160</v>
      </c>
      <c r="B4" s="437"/>
      <c r="C4" s="437"/>
      <c r="D4" s="437"/>
      <c r="E4" s="437"/>
      <c r="F4" s="437"/>
    </row>
    <row r="5" spans="1:8">
      <c r="A5" s="61"/>
    </row>
    <row r="7" spans="1:8">
      <c r="A7" s="62" t="s">
        <v>65</v>
      </c>
    </row>
    <row r="8" spans="1:8">
      <c r="F8" s="63" t="s">
        <v>76</v>
      </c>
    </row>
    <row r="9" spans="1:8">
      <c r="A9" s="468" t="s">
        <v>66</v>
      </c>
      <c r="B9" s="468" t="s">
        <v>70</v>
      </c>
      <c r="C9" s="468" t="s">
        <v>71</v>
      </c>
      <c r="D9" s="470" t="s">
        <v>72</v>
      </c>
      <c r="E9" s="471"/>
      <c r="F9" s="468" t="s">
        <v>75</v>
      </c>
    </row>
    <row r="10" spans="1:8">
      <c r="A10" s="469"/>
      <c r="B10" s="469"/>
      <c r="C10" s="469"/>
      <c r="D10" s="86" t="s">
        <v>73</v>
      </c>
      <c r="E10" s="86" t="s">
        <v>74</v>
      </c>
      <c r="F10" s="469"/>
    </row>
    <row r="11" spans="1:8" ht="27" customHeight="1">
      <c r="A11" s="66" t="s">
        <v>67</v>
      </c>
      <c r="B11" s="67">
        <f>データ!J11</f>
        <v>0</v>
      </c>
      <c r="C11" s="66"/>
      <c r="D11" s="66"/>
      <c r="E11" s="66"/>
      <c r="F11" s="66"/>
    </row>
    <row r="12" spans="1:8" ht="27" customHeight="1">
      <c r="A12" s="66" t="s">
        <v>68</v>
      </c>
      <c r="B12" s="67">
        <f>データ!K11</f>
        <v>0</v>
      </c>
      <c r="C12" s="66"/>
      <c r="D12" s="66"/>
      <c r="E12" s="66"/>
      <c r="F12" s="66"/>
    </row>
    <row r="13" spans="1:8" ht="27" customHeight="1">
      <c r="A13" s="86" t="s">
        <v>69</v>
      </c>
      <c r="B13" s="67">
        <f>B11+B12</f>
        <v>0</v>
      </c>
      <c r="C13" s="66"/>
      <c r="D13" s="66"/>
      <c r="E13" s="66"/>
      <c r="F13" s="66"/>
    </row>
    <row r="14" spans="1:8">
      <c r="B14" s="68"/>
    </row>
    <row r="15" spans="1:8">
      <c r="B15" s="68"/>
    </row>
    <row r="16" spans="1:8">
      <c r="B16" s="68"/>
    </row>
    <row r="17" spans="1:6">
      <c r="B17" s="68"/>
    </row>
    <row r="18" spans="1:6">
      <c r="A18" s="62" t="s">
        <v>77</v>
      </c>
      <c r="B18" s="68"/>
    </row>
    <row r="19" spans="1:6">
      <c r="B19" s="68"/>
      <c r="F19" s="63" t="s">
        <v>76</v>
      </c>
    </row>
    <row r="20" spans="1:6">
      <c r="A20" s="468" t="s">
        <v>66</v>
      </c>
      <c r="B20" s="468" t="s">
        <v>70</v>
      </c>
      <c r="C20" s="468" t="s">
        <v>71</v>
      </c>
      <c r="D20" s="470" t="s">
        <v>72</v>
      </c>
      <c r="E20" s="471"/>
      <c r="F20" s="468" t="s">
        <v>75</v>
      </c>
    </row>
    <row r="21" spans="1:6">
      <c r="A21" s="469"/>
      <c r="B21" s="469"/>
      <c r="C21" s="469"/>
      <c r="D21" s="86" t="s">
        <v>73</v>
      </c>
      <c r="E21" s="86" t="s">
        <v>74</v>
      </c>
      <c r="F21" s="469"/>
    </row>
    <row r="22" spans="1:6" ht="27" customHeight="1">
      <c r="A22" s="66" t="s">
        <v>78</v>
      </c>
      <c r="B22" s="67">
        <f>データ!M11</f>
        <v>0</v>
      </c>
      <c r="C22" s="66"/>
      <c r="D22" s="66"/>
      <c r="E22" s="66"/>
      <c r="F22" s="66"/>
    </row>
    <row r="23" spans="1:6" ht="27" customHeight="1">
      <c r="A23" s="66" t="s">
        <v>79</v>
      </c>
      <c r="B23" s="67">
        <f>データ!N11</f>
        <v>0</v>
      </c>
      <c r="C23" s="66"/>
      <c r="D23" s="66"/>
      <c r="E23" s="66"/>
      <c r="F23" s="66"/>
    </row>
    <row r="24" spans="1:6" ht="27" customHeight="1">
      <c r="A24" s="66" t="s">
        <v>206</v>
      </c>
      <c r="B24" s="67">
        <f>データ!O11</f>
        <v>0</v>
      </c>
      <c r="C24" s="66"/>
      <c r="D24" s="66"/>
      <c r="E24" s="66"/>
      <c r="F24" s="66"/>
    </row>
    <row r="25" spans="1:6" ht="27" customHeight="1">
      <c r="A25" s="66" t="s">
        <v>208</v>
      </c>
      <c r="B25" s="214">
        <v>0</v>
      </c>
      <c r="C25" s="66"/>
      <c r="D25" s="66"/>
      <c r="E25" s="66"/>
      <c r="F25" s="66"/>
    </row>
    <row r="26" spans="1:6" ht="27" customHeight="1">
      <c r="A26" s="86" t="s">
        <v>69</v>
      </c>
      <c r="B26" s="67">
        <f>SUM(B22:B25)</f>
        <v>0</v>
      </c>
      <c r="C26" s="66"/>
      <c r="D26" s="66"/>
      <c r="E26" s="66"/>
      <c r="F26" s="66"/>
    </row>
  </sheetData>
  <mergeCells count="11">
    <mergeCell ref="A4:F4"/>
    <mergeCell ref="A20:A21"/>
    <mergeCell ref="B20:B21"/>
    <mergeCell ref="C20:C21"/>
    <mergeCell ref="D20:E20"/>
    <mergeCell ref="F20:F21"/>
    <mergeCell ref="A9:A10"/>
    <mergeCell ref="B9:B10"/>
    <mergeCell ref="C9:C10"/>
    <mergeCell ref="D9:E9"/>
    <mergeCell ref="F9:F10"/>
  </mergeCells>
  <phoneticPr fontId="5"/>
  <hyperlinks>
    <hyperlink ref="H2" location="印刷選択!A1" display="選択画面"/>
    <hyperlink ref="H3" location="データ!A1" display="データ!A1"/>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J39"/>
  <sheetViews>
    <sheetView view="pageBreakPreview" zoomScaleNormal="100" zoomScaleSheetLayoutView="100" workbookViewId="0">
      <selection activeCell="M7" sqref="M7"/>
    </sheetView>
  </sheetViews>
  <sheetFormatPr defaultRowHeight="14.25"/>
  <cols>
    <col min="1" max="1" width="9" style="62"/>
    <col min="2" max="4" width="10.125" style="62" customWidth="1"/>
    <col min="5" max="6" width="9" style="62"/>
    <col min="7" max="7" width="7.125" style="62" customWidth="1"/>
    <col min="8" max="8" width="23.875" style="62" bestFit="1" customWidth="1"/>
    <col min="9" max="9" width="2.875" style="62" customWidth="1"/>
    <col min="10" max="10" width="13" style="62" bestFit="1" customWidth="1"/>
    <col min="11" max="16384" width="9" style="62"/>
  </cols>
  <sheetData>
    <row r="1" spans="1:10">
      <c r="A1" s="83" t="s">
        <v>55</v>
      </c>
    </row>
    <row r="2" spans="1:10" ht="21" customHeight="1">
      <c r="H2" s="71" t="str">
        <f>"平戸市指令"&amp;データ!B3&amp;"農整第 "&amp;データ!B5&amp;" 号"</f>
        <v>平戸市指令8農整第  号</v>
      </c>
      <c r="J2" s="164" t="s">
        <v>263</v>
      </c>
    </row>
    <row r="3" spans="1:10" ht="21" customHeight="1">
      <c r="H3" s="94">
        <f>データ!F11</f>
        <v>0</v>
      </c>
      <c r="J3" s="194" t="s">
        <v>292</v>
      </c>
    </row>
    <row r="4" spans="1:10" ht="21" customHeight="1"/>
    <row r="5" spans="1:10" ht="26.25" customHeight="1">
      <c r="B5" s="61">
        <f>データ!$B$8</f>
        <v>0</v>
      </c>
    </row>
    <row r="6" spans="1:10" ht="26.25" customHeight="1">
      <c r="B6" s="61" t="str">
        <f>"　"&amp;データ!$B$6</f>
        <v>　Test地区</v>
      </c>
    </row>
    <row r="7" spans="1:10" ht="21" customHeight="1">
      <c r="B7" s="113" t="str">
        <f>"  地区代表　"&amp;データ!$B$7&amp;"　様"</f>
        <v xml:space="preserve">  地区代表　　様</v>
      </c>
    </row>
    <row r="11" spans="1:10">
      <c r="G11" s="62" t="s">
        <v>490</v>
      </c>
    </row>
    <row r="15" spans="1:10">
      <c r="A15" s="466" t="str">
        <f>"令和"&amp;データ!B3&amp;"年度 平戸市農業農村整備事業補助金交付決定通知書"</f>
        <v>令和8年度 平戸市農業農村整備事業補助金交付決定通知書</v>
      </c>
      <c r="B15" s="466"/>
      <c r="C15" s="466"/>
      <c r="D15" s="466"/>
      <c r="E15" s="466"/>
      <c r="F15" s="466"/>
      <c r="G15" s="466"/>
      <c r="H15" s="466"/>
    </row>
    <row r="19" spans="1:8">
      <c r="A19" s="473" t="str">
        <f>"　"&amp;DBCS(TEXT(データ!E11,"ggge年m月d日"))&amp;"付けで、申請のあった令和"&amp;データ!B3&amp;"年度平戸市農業農村整備事業補助金については、平戸市補助金等交付規則第５条の規定により、下記のとおり交付することに決定したので、同規則第７条の規定により通知する。"</f>
        <v>　明治３３年１月０日付けで、申請のあった令和8年度平戸市農業農村整備事業補助金については、平戸市補助金等交付規則第５条の規定により、下記のとおり交付することに決定したので、同規則第７条の規定により通知する。</v>
      </c>
      <c r="B19" s="473"/>
      <c r="C19" s="473"/>
      <c r="D19" s="473"/>
      <c r="E19" s="473"/>
      <c r="F19" s="473"/>
      <c r="G19" s="473"/>
      <c r="H19" s="473"/>
    </row>
    <row r="20" spans="1:8">
      <c r="A20" s="473"/>
      <c r="B20" s="473"/>
      <c r="C20" s="473"/>
      <c r="D20" s="473"/>
      <c r="E20" s="473"/>
      <c r="F20" s="473"/>
      <c r="G20" s="473"/>
      <c r="H20" s="473"/>
    </row>
    <row r="21" spans="1:8">
      <c r="A21" s="473"/>
      <c r="B21" s="473"/>
      <c r="C21" s="473"/>
      <c r="D21" s="473"/>
      <c r="E21" s="473"/>
      <c r="F21" s="473"/>
      <c r="G21" s="473"/>
      <c r="H21" s="473"/>
    </row>
    <row r="22" spans="1:8">
      <c r="A22" s="473"/>
      <c r="B22" s="473"/>
      <c r="C22" s="473"/>
      <c r="D22" s="473"/>
      <c r="E22" s="473"/>
      <c r="F22" s="473"/>
      <c r="G22" s="473"/>
      <c r="H22" s="473"/>
    </row>
    <row r="23" spans="1:8">
      <c r="A23" s="90"/>
      <c r="B23" s="90"/>
      <c r="C23" s="90"/>
      <c r="D23" s="90"/>
      <c r="E23" s="90"/>
      <c r="F23" s="90"/>
      <c r="G23" s="90"/>
      <c r="H23" s="90"/>
    </row>
    <row r="25" spans="1:8">
      <c r="A25" s="437" t="s">
        <v>8</v>
      </c>
      <c r="B25" s="437"/>
      <c r="C25" s="437"/>
      <c r="D25" s="437"/>
      <c r="E25" s="437"/>
      <c r="F25" s="437"/>
      <c r="G25" s="437"/>
      <c r="H25" s="437"/>
    </row>
    <row r="26" spans="1:8">
      <c r="A26" s="85"/>
      <c r="B26" s="85"/>
      <c r="C26" s="85"/>
      <c r="D26" s="85"/>
      <c r="E26" s="85"/>
      <c r="F26" s="85"/>
      <c r="G26" s="85"/>
      <c r="H26" s="85"/>
    </row>
    <row r="28" spans="1:8" ht="19.5" customHeight="1">
      <c r="A28" s="69" t="s">
        <v>103</v>
      </c>
      <c r="B28" s="465" t="str">
        <f>"この補助金の交付の対象となる事業及びその内容は、"&amp;DBCS(TEXT(データ!E11,"ggge年m月d日"))&amp;"付けで申請のあった平戸市農業農村整備事業（"&amp;データ!B6&amp;" "&amp;データ!B11&amp;"）とする。"</f>
        <v>この補助金の交付の対象となる事業及びその内容は、明治３３年１月０日付けで申請のあった平戸市農業農村整備事業（Test地区 農道整備事業）とする。</v>
      </c>
      <c r="C28" s="465"/>
      <c r="D28" s="465"/>
      <c r="E28" s="465"/>
      <c r="F28" s="465"/>
      <c r="G28" s="465"/>
      <c r="H28" s="465"/>
    </row>
    <row r="29" spans="1:8" ht="24" customHeight="1">
      <c r="A29" s="70"/>
      <c r="B29" s="465"/>
      <c r="C29" s="465"/>
      <c r="D29" s="465"/>
      <c r="E29" s="465"/>
      <c r="F29" s="465"/>
      <c r="G29" s="465"/>
      <c r="H29" s="465"/>
    </row>
    <row r="30" spans="1:8" ht="16.5" customHeight="1">
      <c r="A30" s="70"/>
      <c r="B30" s="90"/>
      <c r="C30" s="90"/>
      <c r="D30" s="90"/>
      <c r="E30" s="90"/>
      <c r="F30" s="90"/>
      <c r="G30" s="90"/>
      <c r="H30" s="90"/>
    </row>
    <row r="31" spans="1:8" ht="16.5" customHeight="1">
      <c r="A31" s="85"/>
    </row>
    <row r="32" spans="1:8" ht="18" customHeight="1">
      <c r="A32" s="69" t="s">
        <v>104</v>
      </c>
      <c r="B32" s="472" t="s">
        <v>102</v>
      </c>
      <c r="C32" s="472"/>
      <c r="D32" s="472"/>
      <c r="E32" s="472"/>
      <c r="F32" s="472"/>
      <c r="G32" s="472"/>
      <c r="H32" s="472"/>
    </row>
    <row r="33" spans="1:8" ht="18" customHeight="1">
      <c r="A33" s="87"/>
      <c r="B33" s="472"/>
      <c r="C33" s="472"/>
      <c r="D33" s="472"/>
      <c r="E33" s="472"/>
      <c r="F33" s="472"/>
      <c r="G33" s="472"/>
      <c r="H33" s="472"/>
    </row>
    <row r="34" spans="1:8" ht="18" customHeight="1">
      <c r="A34" s="87"/>
      <c r="B34" s="472"/>
      <c r="C34" s="472"/>
      <c r="D34" s="472"/>
      <c r="E34" s="472"/>
      <c r="F34" s="472"/>
      <c r="G34" s="472"/>
      <c r="H34" s="472"/>
    </row>
    <row r="37" spans="1:8">
      <c r="B37" s="62" t="s">
        <v>105</v>
      </c>
      <c r="E37" s="61" t="str">
        <f>DBCS(TEXT(データ!I11,"金 #,##0円也"))</f>
        <v>金　０円也</v>
      </c>
    </row>
    <row r="38" spans="1:8">
      <c r="E38" s="61"/>
    </row>
    <row r="39" spans="1:8">
      <c r="B39" s="62" t="s">
        <v>106</v>
      </c>
      <c r="E39" s="61" t="str">
        <f>DBCS(TEXT(データ!J11,"金 #,##0円也"))</f>
        <v>金　０円也</v>
      </c>
    </row>
  </sheetData>
  <mergeCells count="5">
    <mergeCell ref="B28:H29"/>
    <mergeCell ref="B32:H34"/>
    <mergeCell ref="A15:H15"/>
    <mergeCell ref="A19:H22"/>
    <mergeCell ref="A25:H25"/>
  </mergeCells>
  <phoneticPr fontId="5"/>
  <hyperlinks>
    <hyperlink ref="J2" location="印刷選択!A1" display="選択画面"/>
    <hyperlink ref="J3" location="データ!A1" display="データ!A1"/>
  </hyperlinks>
  <pageMargins left="0.70866141732283472" right="0.70866141732283472" top="0.74803149606299213" bottom="0.74803149606299213" header="0.31496062992125984" footer="0.31496062992125984"/>
  <pageSetup paperSize="9" orientation="portrait" blackAndWhite="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topLeftCell="A7" zoomScaleNormal="100" workbookViewId="0">
      <selection activeCell="J3" sqref="J3"/>
    </sheetView>
  </sheetViews>
  <sheetFormatPr defaultRowHeight="17.25"/>
  <cols>
    <col min="1" max="1" width="5" style="396" customWidth="1"/>
    <col min="2" max="7" width="13.125" style="395" customWidth="1"/>
    <col min="8" max="8" width="13.625" style="395" customWidth="1"/>
    <col min="9" max="9" width="2" style="395" customWidth="1"/>
    <col min="10" max="10" width="13.375" style="395" bestFit="1" customWidth="1"/>
    <col min="11" max="16384" width="9" style="395"/>
  </cols>
  <sheetData>
    <row r="1" spans="1:10" ht="33.75" customHeight="1">
      <c r="A1" s="478" t="s">
        <v>565</v>
      </c>
      <c r="B1" s="479"/>
      <c r="C1" s="479"/>
      <c r="D1" s="479"/>
      <c r="E1" s="479"/>
      <c r="F1" s="479"/>
      <c r="G1" s="479"/>
      <c r="J1" s="54"/>
    </row>
    <row r="2" spans="1:10">
      <c r="G2" s="396" t="s">
        <v>542</v>
      </c>
      <c r="J2" s="164" t="s">
        <v>263</v>
      </c>
    </row>
    <row r="3" spans="1:10">
      <c r="J3" s="194" t="s">
        <v>292</v>
      </c>
    </row>
    <row r="4" spans="1:10">
      <c r="A4" s="396" t="s">
        <v>543</v>
      </c>
    </row>
    <row r="6" spans="1:10">
      <c r="A6" s="397" t="s">
        <v>544</v>
      </c>
      <c r="B6" s="398"/>
      <c r="C6" s="398"/>
      <c r="D6" s="398"/>
    </row>
    <row r="7" spans="1:10" ht="6.75" customHeight="1">
      <c r="B7" s="396"/>
    </row>
    <row r="8" spans="1:10" ht="35.25" customHeight="1">
      <c r="B8" s="476" t="s">
        <v>545</v>
      </c>
      <c r="C8" s="477"/>
      <c r="D8" s="477"/>
      <c r="E8" s="477"/>
      <c r="F8" s="477"/>
      <c r="G8" s="477"/>
      <c r="H8" s="477"/>
    </row>
    <row r="9" spans="1:10">
      <c r="B9" s="396"/>
    </row>
    <row r="10" spans="1:10" ht="35.25" customHeight="1">
      <c r="B10" s="476" t="s">
        <v>546</v>
      </c>
      <c r="C10" s="477"/>
      <c r="D10" s="477"/>
      <c r="E10" s="477"/>
      <c r="F10" s="477"/>
      <c r="G10" s="477"/>
      <c r="H10" s="477"/>
    </row>
    <row r="11" spans="1:10">
      <c r="B11" s="396"/>
    </row>
    <row r="12" spans="1:10" ht="35.25" customHeight="1">
      <c r="B12" s="476" t="s">
        <v>547</v>
      </c>
      <c r="C12" s="477"/>
      <c r="D12" s="477"/>
      <c r="E12" s="477"/>
      <c r="F12" s="477"/>
      <c r="G12" s="477"/>
      <c r="H12" s="477"/>
    </row>
    <row r="14" spans="1:10">
      <c r="A14" s="397" t="s">
        <v>548</v>
      </c>
      <c r="B14" s="398"/>
      <c r="C14" s="398"/>
      <c r="D14" s="398"/>
    </row>
    <row r="15" spans="1:10" ht="6.75" customHeight="1">
      <c r="B15" s="396"/>
    </row>
    <row r="16" spans="1:10">
      <c r="B16" s="396" t="s">
        <v>549</v>
      </c>
    </row>
    <row r="17" spans="1:8" ht="35.25" customHeight="1">
      <c r="B17" s="476" t="s">
        <v>550</v>
      </c>
      <c r="C17" s="477"/>
      <c r="D17" s="477"/>
      <c r="E17" s="477"/>
      <c r="F17" s="477"/>
      <c r="G17" s="477"/>
      <c r="H17" s="477"/>
    </row>
    <row r="18" spans="1:8">
      <c r="B18" s="396"/>
    </row>
    <row r="19" spans="1:8" ht="35.25" customHeight="1">
      <c r="B19" s="480" t="s">
        <v>564</v>
      </c>
      <c r="C19" s="481"/>
      <c r="D19" s="481"/>
      <c r="E19" s="481"/>
      <c r="F19" s="481"/>
      <c r="G19" s="481"/>
      <c r="H19" s="481"/>
    </row>
    <row r="20" spans="1:8" ht="35.25" customHeight="1">
      <c r="B20" s="474" t="s">
        <v>551</v>
      </c>
      <c r="C20" s="475"/>
      <c r="D20" s="475"/>
      <c r="E20" s="475"/>
      <c r="F20" s="475"/>
      <c r="G20" s="475"/>
      <c r="H20" s="475"/>
    </row>
    <row r="22" spans="1:8">
      <c r="A22" s="397" t="s">
        <v>552</v>
      </c>
      <c r="B22" s="398"/>
      <c r="C22" s="398"/>
      <c r="D22" s="398"/>
    </row>
    <row r="23" spans="1:8" ht="6.75" customHeight="1">
      <c r="B23" s="396"/>
    </row>
    <row r="24" spans="1:8" ht="24.75" customHeight="1">
      <c r="B24" s="396" t="s">
        <v>553</v>
      </c>
    </row>
    <row r="25" spans="1:8" ht="24.75" customHeight="1">
      <c r="B25" s="396" t="s">
        <v>554</v>
      </c>
    </row>
    <row r="26" spans="1:8" ht="24.75" customHeight="1">
      <c r="B26" s="396" t="s">
        <v>555</v>
      </c>
    </row>
    <row r="27" spans="1:8" ht="24.75" customHeight="1">
      <c r="B27" s="396" t="s">
        <v>556</v>
      </c>
    </row>
    <row r="28" spans="1:8" ht="24.75" customHeight="1">
      <c r="B28" s="396" t="s">
        <v>557</v>
      </c>
    </row>
    <row r="30" spans="1:8">
      <c r="A30" s="397" t="s">
        <v>558</v>
      </c>
      <c r="B30" s="398"/>
      <c r="C30" s="398"/>
      <c r="D30" s="398"/>
    </row>
    <row r="31" spans="1:8" ht="6.75" customHeight="1">
      <c r="B31" s="396"/>
    </row>
    <row r="32" spans="1:8" ht="35.25" customHeight="1">
      <c r="B32" s="476" t="s">
        <v>559</v>
      </c>
      <c r="C32" s="477"/>
      <c r="D32" s="477"/>
      <c r="E32" s="477"/>
      <c r="F32" s="477"/>
      <c r="G32" s="477"/>
      <c r="H32" s="477"/>
    </row>
    <row r="33" spans="2:8" ht="35.25" customHeight="1">
      <c r="B33" s="476" t="s">
        <v>560</v>
      </c>
      <c r="C33" s="477"/>
      <c r="D33" s="477"/>
      <c r="E33" s="477"/>
      <c r="F33" s="477"/>
      <c r="G33" s="477"/>
      <c r="H33" s="477"/>
    </row>
    <row r="34" spans="2:8" ht="35.25" customHeight="1">
      <c r="B34" s="476" t="s">
        <v>561</v>
      </c>
      <c r="C34" s="477"/>
      <c r="D34" s="477"/>
      <c r="E34" s="477"/>
      <c r="F34" s="477"/>
      <c r="G34" s="477"/>
      <c r="H34" s="477"/>
    </row>
    <row r="36" spans="2:8">
      <c r="D36" s="399" t="s">
        <v>562</v>
      </c>
    </row>
    <row r="37" spans="2:8">
      <c r="D37" s="400" t="s">
        <v>563</v>
      </c>
    </row>
  </sheetData>
  <mergeCells count="10">
    <mergeCell ref="B20:H20"/>
    <mergeCell ref="B32:H32"/>
    <mergeCell ref="B33:H33"/>
    <mergeCell ref="B34:H34"/>
    <mergeCell ref="A1:G1"/>
    <mergeCell ref="B8:H8"/>
    <mergeCell ref="B10:H10"/>
    <mergeCell ref="B12:H12"/>
    <mergeCell ref="B17:H17"/>
    <mergeCell ref="B19:H19"/>
  </mergeCells>
  <phoneticPr fontId="5"/>
  <hyperlinks>
    <hyperlink ref="J2" location="印刷選択!A1" display="選択画面"/>
    <hyperlink ref="J3" location="データ!A1" display="データ!A1"/>
  </hyperlinks>
  <printOptions horizontalCentered="1" verticalCentered="1"/>
  <pageMargins left="0.31496062992125984" right="0.31496062992125984" top="0.59055118110236227" bottom="0.19685039370078741" header="0.31496062992125984" footer="0.31496062992125984"/>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L44"/>
  <sheetViews>
    <sheetView view="pageBreakPreview" zoomScale="85" zoomScaleNormal="85" zoomScaleSheetLayoutView="85" workbookViewId="0">
      <selection activeCell="O18" sqref="O18"/>
    </sheetView>
  </sheetViews>
  <sheetFormatPr defaultRowHeight="17.25"/>
  <cols>
    <col min="1" max="1" width="4.375" style="54" customWidth="1"/>
    <col min="2" max="8" width="9" style="54"/>
    <col min="9" max="9" width="13.625" style="54" customWidth="1"/>
    <col min="10" max="10" width="8" style="54" customWidth="1"/>
    <col min="11" max="11" width="2.875" style="62" customWidth="1"/>
    <col min="12" max="12" width="13" style="54" bestFit="1" customWidth="1"/>
    <col min="13" max="16384" width="9" style="54"/>
  </cols>
  <sheetData>
    <row r="1" spans="1:12">
      <c r="A1" s="484" t="s">
        <v>117</v>
      </c>
      <c r="B1" s="484"/>
      <c r="C1" s="484"/>
      <c r="D1" s="484"/>
      <c r="E1" s="484"/>
      <c r="F1" s="484"/>
      <c r="G1" s="484"/>
      <c r="H1" s="484"/>
      <c r="I1" s="484"/>
      <c r="J1" s="484"/>
    </row>
    <row r="2" spans="1:12">
      <c r="L2" s="164" t="s">
        <v>263</v>
      </c>
    </row>
    <row r="3" spans="1:12">
      <c r="A3" s="58">
        <f>データ!$B$8</f>
        <v>0</v>
      </c>
      <c r="L3" s="194" t="s">
        <v>292</v>
      </c>
    </row>
    <row r="4" spans="1:12">
      <c r="A4" s="58" t="str">
        <f>"　"&amp;データ!$B$6</f>
        <v>　Test地区</v>
      </c>
    </row>
    <row r="5" spans="1:12">
      <c r="A5" s="58" t="str">
        <f>"  地区代表　"&amp;データ!$B$7&amp;" 様"</f>
        <v xml:space="preserve">  地区代表　 様</v>
      </c>
      <c r="H5" s="54" t="s">
        <v>241</v>
      </c>
    </row>
    <row r="7" spans="1:12">
      <c r="A7" s="485" t="s">
        <v>477</v>
      </c>
      <c r="B7" s="485"/>
      <c r="C7" s="485"/>
      <c r="D7" s="485"/>
      <c r="E7" s="485"/>
      <c r="F7" s="485"/>
      <c r="G7" s="485"/>
      <c r="H7" s="485"/>
      <c r="I7" s="485"/>
      <c r="J7" s="485"/>
    </row>
    <row r="8" spans="1:12">
      <c r="A8" s="485"/>
      <c r="B8" s="485"/>
      <c r="C8" s="485"/>
      <c r="D8" s="485"/>
      <c r="E8" s="485"/>
      <c r="F8" s="485"/>
      <c r="G8" s="485"/>
      <c r="H8" s="485"/>
      <c r="I8" s="485"/>
      <c r="J8" s="485"/>
    </row>
    <row r="10" spans="1:12">
      <c r="A10" s="483" t="s">
        <v>8</v>
      </c>
      <c r="B10" s="483"/>
      <c r="C10" s="483"/>
      <c r="D10" s="483"/>
      <c r="E10" s="483"/>
      <c r="F10" s="483"/>
      <c r="G10" s="483"/>
      <c r="H10" s="483"/>
      <c r="I10" s="483"/>
      <c r="J10" s="483"/>
    </row>
    <row r="12" spans="1:12" ht="19.5" customHeight="1">
      <c r="A12" s="55" t="s">
        <v>108</v>
      </c>
      <c r="B12" s="482" t="s">
        <v>122</v>
      </c>
      <c r="C12" s="482"/>
      <c r="D12" s="482"/>
      <c r="E12" s="482"/>
      <c r="F12" s="482"/>
      <c r="G12" s="482"/>
      <c r="H12" s="482"/>
      <c r="I12" s="482"/>
      <c r="J12" s="482"/>
    </row>
    <row r="13" spans="1:12" ht="19.5" customHeight="1">
      <c r="B13" s="482"/>
      <c r="C13" s="482"/>
      <c r="D13" s="482"/>
      <c r="E13" s="482"/>
      <c r="F13" s="482"/>
      <c r="G13" s="482"/>
      <c r="H13" s="482"/>
      <c r="I13" s="482"/>
      <c r="J13" s="482"/>
    </row>
    <row r="14" spans="1:12" ht="18" customHeight="1">
      <c r="B14" s="56"/>
      <c r="C14" s="56"/>
      <c r="D14" s="56"/>
      <c r="E14" s="56"/>
      <c r="F14" s="56"/>
      <c r="G14" s="56"/>
      <c r="H14" s="56"/>
      <c r="I14" s="56"/>
      <c r="J14" s="56"/>
    </row>
    <row r="15" spans="1:12" ht="19.5" customHeight="1">
      <c r="A15" s="55" t="s">
        <v>109</v>
      </c>
      <c r="B15" s="482" t="s">
        <v>114</v>
      </c>
      <c r="C15" s="482"/>
      <c r="D15" s="482"/>
      <c r="E15" s="482"/>
      <c r="F15" s="482"/>
      <c r="G15" s="482"/>
      <c r="H15" s="482"/>
      <c r="I15" s="482"/>
      <c r="J15" s="482"/>
    </row>
    <row r="16" spans="1:12" ht="19.5" customHeight="1">
      <c r="A16" s="55"/>
      <c r="B16" s="482"/>
      <c r="C16" s="482"/>
      <c r="D16" s="482"/>
      <c r="E16" s="482"/>
      <c r="F16" s="482"/>
      <c r="G16" s="482"/>
      <c r="H16" s="482"/>
      <c r="I16" s="482"/>
      <c r="J16" s="482"/>
    </row>
    <row r="17" spans="1:10" ht="18" customHeight="1">
      <c r="B17" s="56"/>
      <c r="C17" s="56"/>
      <c r="D17" s="56"/>
      <c r="E17" s="56"/>
      <c r="F17" s="56"/>
      <c r="G17" s="56"/>
      <c r="H17" s="56"/>
      <c r="I17" s="56"/>
      <c r="J17" s="56"/>
    </row>
    <row r="18" spans="1:10" ht="19.5" customHeight="1">
      <c r="A18" s="55" t="s">
        <v>110</v>
      </c>
      <c r="B18" s="486" t="s">
        <v>111</v>
      </c>
      <c r="C18" s="486"/>
      <c r="D18" s="486"/>
      <c r="E18" s="486"/>
      <c r="F18" s="486"/>
      <c r="G18" s="486"/>
      <c r="H18" s="486"/>
      <c r="I18" s="486"/>
      <c r="J18" s="486"/>
    </row>
    <row r="19" spans="1:10" ht="19.5" customHeight="1">
      <c r="A19" s="55"/>
      <c r="B19" s="486"/>
      <c r="C19" s="486"/>
      <c r="D19" s="486"/>
      <c r="E19" s="486"/>
      <c r="F19" s="486"/>
      <c r="G19" s="486"/>
      <c r="H19" s="486"/>
      <c r="I19" s="486"/>
      <c r="J19" s="486"/>
    </row>
    <row r="20" spans="1:10" ht="18" customHeight="1">
      <c r="B20" s="56"/>
      <c r="C20" s="56"/>
      <c r="D20" s="56"/>
      <c r="E20" s="56"/>
      <c r="F20" s="56"/>
      <c r="G20" s="56"/>
      <c r="H20" s="56"/>
      <c r="I20" s="56"/>
      <c r="J20" s="56"/>
    </row>
    <row r="21" spans="1:10" ht="19.5" customHeight="1">
      <c r="A21" s="55" t="s">
        <v>112</v>
      </c>
      <c r="B21" s="482" t="s">
        <v>115</v>
      </c>
      <c r="C21" s="482"/>
      <c r="D21" s="482"/>
      <c r="E21" s="482"/>
      <c r="F21" s="482"/>
      <c r="G21" s="482"/>
      <c r="H21" s="482"/>
      <c r="I21" s="482"/>
      <c r="J21" s="482"/>
    </row>
    <row r="22" spans="1:10" ht="19.5" customHeight="1">
      <c r="A22" s="55"/>
      <c r="B22" s="482"/>
      <c r="C22" s="482"/>
      <c r="D22" s="482"/>
      <c r="E22" s="482"/>
      <c r="F22" s="482"/>
      <c r="G22" s="482"/>
      <c r="H22" s="482"/>
      <c r="I22" s="482"/>
      <c r="J22" s="482"/>
    </row>
    <row r="23" spans="1:10" ht="18" customHeight="1">
      <c r="B23" s="56"/>
      <c r="C23" s="56"/>
      <c r="D23" s="56"/>
      <c r="E23" s="56"/>
      <c r="F23" s="56"/>
      <c r="G23" s="56"/>
      <c r="H23" s="56"/>
      <c r="I23" s="56"/>
      <c r="J23" s="56"/>
    </row>
    <row r="24" spans="1:10" ht="19.5" customHeight="1">
      <c r="A24" s="55" t="s">
        <v>113</v>
      </c>
      <c r="B24" s="487" t="s">
        <v>258</v>
      </c>
      <c r="C24" s="486"/>
      <c r="D24" s="486"/>
      <c r="E24" s="486"/>
      <c r="F24" s="486"/>
      <c r="G24" s="486"/>
      <c r="H24" s="486"/>
      <c r="I24" s="486"/>
      <c r="J24" s="486"/>
    </row>
    <row r="25" spans="1:10" ht="19.5" customHeight="1">
      <c r="B25" s="486"/>
      <c r="C25" s="486"/>
      <c r="D25" s="486"/>
      <c r="E25" s="486"/>
      <c r="F25" s="486"/>
      <c r="G25" s="486"/>
      <c r="H25" s="486"/>
      <c r="I25" s="486"/>
      <c r="J25" s="486"/>
    </row>
    <row r="26" spans="1:10" ht="19.5" customHeight="1">
      <c r="B26" s="486"/>
      <c r="C26" s="486"/>
      <c r="D26" s="486"/>
      <c r="E26" s="486"/>
      <c r="F26" s="486"/>
      <c r="G26" s="486"/>
      <c r="H26" s="486"/>
      <c r="I26" s="486"/>
      <c r="J26" s="486"/>
    </row>
    <row r="27" spans="1:10" ht="19.5" customHeight="1">
      <c r="B27" s="486"/>
      <c r="C27" s="486"/>
      <c r="D27" s="486"/>
      <c r="E27" s="486"/>
      <c r="F27" s="486"/>
      <c r="G27" s="486"/>
      <c r="H27" s="486"/>
      <c r="I27" s="486"/>
      <c r="J27" s="486"/>
    </row>
    <row r="28" spans="1:10" ht="18" customHeight="1">
      <c r="B28" s="56"/>
      <c r="C28" s="56"/>
      <c r="D28" s="56"/>
      <c r="E28" s="56"/>
      <c r="F28" s="56"/>
      <c r="G28" s="56"/>
      <c r="H28" s="56"/>
      <c r="I28" s="56"/>
      <c r="J28" s="56"/>
    </row>
    <row r="29" spans="1:10">
      <c r="A29" s="54" t="s">
        <v>118</v>
      </c>
    </row>
    <row r="31" spans="1:10" ht="17.25" customHeight="1">
      <c r="A31" s="57" t="s">
        <v>116</v>
      </c>
      <c r="B31" s="482" t="s">
        <v>119</v>
      </c>
      <c r="C31" s="482"/>
      <c r="D31" s="482"/>
      <c r="E31" s="482"/>
      <c r="F31" s="482"/>
      <c r="G31" s="482"/>
      <c r="H31" s="482"/>
      <c r="I31" s="482"/>
      <c r="J31" s="56"/>
    </row>
    <row r="32" spans="1:10" ht="17.25" customHeight="1">
      <c r="B32" s="482"/>
      <c r="C32" s="482"/>
      <c r="D32" s="482"/>
      <c r="E32" s="482"/>
      <c r="F32" s="482"/>
      <c r="G32" s="482"/>
      <c r="H32" s="482"/>
      <c r="I32" s="482"/>
      <c r="J32" s="56"/>
    </row>
    <row r="33" spans="2:10">
      <c r="B33" s="482"/>
      <c r="C33" s="482"/>
      <c r="D33" s="482"/>
      <c r="E33" s="482"/>
      <c r="F33" s="482"/>
      <c r="G33" s="482"/>
      <c r="H33" s="482"/>
      <c r="I33" s="482"/>
      <c r="J33" s="56"/>
    </row>
    <row r="34" spans="2:10">
      <c r="B34" s="56"/>
      <c r="C34" s="56"/>
      <c r="D34" s="56"/>
      <c r="E34" s="56"/>
      <c r="F34" s="56"/>
      <c r="G34" s="56"/>
      <c r="H34" s="56"/>
      <c r="I34" s="56"/>
      <c r="J34" s="56"/>
    </row>
    <row r="35" spans="2:10" ht="17.25" customHeight="1">
      <c r="B35" s="482" t="s">
        <v>98</v>
      </c>
      <c r="C35" s="482"/>
      <c r="D35" s="482"/>
      <c r="E35" s="482"/>
      <c r="F35" s="482"/>
      <c r="G35" s="482"/>
      <c r="H35" s="482"/>
      <c r="I35" s="482"/>
      <c r="J35" s="56"/>
    </row>
    <row r="36" spans="2:10">
      <c r="B36" s="482"/>
      <c r="C36" s="482"/>
      <c r="D36" s="482"/>
      <c r="E36" s="482"/>
      <c r="F36" s="482"/>
      <c r="G36" s="482"/>
      <c r="H36" s="482"/>
      <c r="I36" s="482"/>
      <c r="J36" s="56"/>
    </row>
    <row r="37" spans="2:10">
      <c r="B37" s="56"/>
      <c r="C37" s="56"/>
      <c r="D37" s="56"/>
      <c r="E37" s="56"/>
      <c r="F37" s="56"/>
      <c r="G37" s="56"/>
      <c r="H37" s="56"/>
      <c r="I37" s="56"/>
      <c r="J37" s="56"/>
    </row>
    <row r="38" spans="2:10" ht="17.25" customHeight="1">
      <c r="B38" s="482" t="s">
        <v>121</v>
      </c>
      <c r="C38" s="482"/>
      <c r="D38" s="482"/>
      <c r="E38" s="482"/>
      <c r="F38" s="482"/>
      <c r="G38" s="482"/>
      <c r="H38" s="482"/>
      <c r="I38" s="482"/>
      <c r="J38" s="56"/>
    </row>
    <row r="39" spans="2:10" ht="17.25" customHeight="1">
      <c r="B39" s="482"/>
      <c r="C39" s="482"/>
      <c r="D39" s="482"/>
      <c r="E39" s="482"/>
      <c r="F39" s="482"/>
      <c r="G39" s="482"/>
      <c r="H39" s="482"/>
      <c r="I39" s="482"/>
      <c r="J39" s="56"/>
    </row>
    <row r="40" spans="2:10">
      <c r="B40" s="482"/>
      <c r="C40" s="482"/>
      <c r="D40" s="482"/>
      <c r="E40" s="482"/>
      <c r="F40" s="482"/>
      <c r="G40" s="482"/>
      <c r="H40" s="482"/>
      <c r="I40" s="482"/>
      <c r="J40" s="56"/>
    </row>
    <row r="42" spans="2:10" ht="17.25" customHeight="1">
      <c r="B42" s="482" t="s">
        <v>120</v>
      </c>
      <c r="C42" s="482"/>
      <c r="D42" s="482"/>
      <c r="E42" s="482"/>
      <c r="F42" s="482"/>
      <c r="G42" s="482"/>
      <c r="H42" s="482"/>
      <c r="I42" s="482"/>
      <c r="J42" s="56"/>
    </row>
    <row r="43" spans="2:10" ht="17.25" customHeight="1">
      <c r="B43" s="482"/>
      <c r="C43" s="482"/>
      <c r="D43" s="482"/>
      <c r="E43" s="482"/>
      <c r="F43" s="482"/>
      <c r="G43" s="482"/>
      <c r="H43" s="482"/>
      <c r="I43" s="482"/>
      <c r="J43" s="56"/>
    </row>
    <row r="44" spans="2:10">
      <c r="B44" s="482"/>
      <c r="C44" s="482"/>
      <c r="D44" s="482"/>
      <c r="E44" s="482"/>
      <c r="F44" s="482"/>
      <c r="G44" s="482"/>
      <c r="H44" s="482"/>
      <c r="I44" s="482"/>
      <c r="J44" s="56"/>
    </row>
  </sheetData>
  <mergeCells count="12">
    <mergeCell ref="B35:I36"/>
    <mergeCell ref="B38:I40"/>
    <mergeCell ref="B42:I44"/>
    <mergeCell ref="A10:J10"/>
    <mergeCell ref="A1:J1"/>
    <mergeCell ref="A7:J8"/>
    <mergeCell ref="B31:I33"/>
    <mergeCell ref="B12:J13"/>
    <mergeCell ref="B15:J16"/>
    <mergeCell ref="B18:J19"/>
    <mergeCell ref="B21:J22"/>
    <mergeCell ref="B24:J27"/>
  </mergeCells>
  <phoneticPr fontId="5"/>
  <hyperlinks>
    <hyperlink ref="L2" location="印刷選択!A1" display="選択画面"/>
    <hyperlink ref="L3" location="データ!A1" display="データ!A1"/>
  </hyperlinks>
  <printOptions horizontalCentere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S158"/>
  <sheetViews>
    <sheetView showGridLines="0" zoomScale="93" zoomScaleNormal="93" workbookViewId="0">
      <selection activeCell="E23" sqref="E23"/>
    </sheetView>
  </sheetViews>
  <sheetFormatPr defaultRowHeight="13.5"/>
  <cols>
    <col min="1" max="1" width="13.875" style="209" customWidth="1"/>
    <col min="2" max="2" width="23.625" style="209" bestFit="1" customWidth="1"/>
    <col min="3" max="3" width="3.875" style="209" customWidth="1"/>
    <col min="4" max="4" width="11.125" style="209" bestFit="1" customWidth="1"/>
    <col min="5" max="6" width="17.5" style="209" customWidth="1"/>
    <col min="7" max="7" width="3.5" style="209" bestFit="1" customWidth="1"/>
    <col min="8" max="8" width="10.625" style="209" customWidth="1"/>
    <col min="9" max="9" width="9" style="209"/>
    <col min="10" max="10" width="9.25" style="209" bestFit="1" customWidth="1"/>
    <col min="11" max="11" width="9.25" style="209" customWidth="1"/>
    <col min="12" max="12" width="3.25" style="212" customWidth="1"/>
    <col min="13" max="14" width="9" style="209"/>
    <col min="15" max="15" width="9.25" style="209" bestFit="1" customWidth="1"/>
    <col min="16" max="16384" width="9" style="209"/>
  </cols>
  <sheetData>
    <row r="1" spans="1:19" s="213" customFormat="1" ht="18.75" customHeight="1">
      <c r="A1" s="193" t="s">
        <v>334</v>
      </c>
    </row>
    <row r="2" spans="1:19">
      <c r="M2" s="100"/>
      <c r="N2" s="100"/>
      <c r="O2" s="100"/>
      <c r="P2" s="100"/>
      <c r="Q2" s="100"/>
      <c r="R2" s="100"/>
      <c r="S2" s="100"/>
    </row>
    <row r="3" spans="1:19" s="222" customFormat="1">
      <c r="A3" s="315" t="s">
        <v>476</v>
      </c>
      <c r="B3" s="317" t="s">
        <v>503</v>
      </c>
      <c r="D3" s="428" t="s">
        <v>394</v>
      </c>
      <c r="E3" s="221" t="s">
        <v>210</v>
      </c>
      <c r="F3" s="221" t="s">
        <v>190</v>
      </c>
    </row>
    <row r="4" spans="1:19" s="222" customFormat="1">
      <c r="A4" s="227" t="s">
        <v>361</v>
      </c>
      <c r="B4" s="223"/>
      <c r="D4" s="429"/>
      <c r="E4" s="259"/>
      <c r="F4" s="259"/>
      <c r="G4" s="326" t="str">
        <f>IF(E4="","",IF(F4-E4&lt;0,"×",""))</f>
        <v/>
      </c>
    </row>
    <row r="5" spans="1:19" s="222" customFormat="1">
      <c r="A5" s="227" t="s">
        <v>194</v>
      </c>
      <c r="B5" s="223"/>
    </row>
    <row r="6" spans="1:19" s="222" customFormat="1">
      <c r="A6" s="227" t="s">
        <v>178</v>
      </c>
      <c r="B6" s="225" t="s">
        <v>460</v>
      </c>
      <c r="D6" s="430" t="s">
        <v>359</v>
      </c>
      <c r="E6" s="221" t="s">
        <v>188</v>
      </c>
      <c r="F6" s="221" t="s">
        <v>189</v>
      </c>
    </row>
    <row r="7" spans="1:19" s="222" customFormat="1">
      <c r="A7" s="227" t="s">
        <v>181</v>
      </c>
      <c r="B7" s="225"/>
      <c r="D7" s="431"/>
      <c r="E7" s="259"/>
      <c r="F7" s="259"/>
      <c r="G7" s="326" t="str">
        <f t="shared" ref="G7:G8" si="0">IF(E7="","",IF(F7-E7&lt;0,"×",""))</f>
        <v/>
      </c>
    </row>
    <row r="8" spans="1:19" s="222" customFormat="1">
      <c r="A8" s="227" t="s">
        <v>182</v>
      </c>
      <c r="B8" s="225"/>
      <c r="D8" s="221" t="s">
        <v>362</v>
      </c>
      <c r="E8" s="259"/>
      <c r="F8" s="259"/>
      <c r="G8" s="326" t="str">
        <f t="shared" si="0"/>
        <v/>
      </c>
    </row>
    <row r="9" spans="1:19" s="222" customFormat="1">
      <c r="A9" s="227" t="s">
        <v>289</v>
      </c>
      <c r="B9" s="225"/>
      <c r="M9" s="230" t="s">
        <v>251</v>
      </c>
    </row>
    <row r="10" spans="1:19" s="222" customFormat="1">
      <c r="D10" s="417" t="s">
        <v>256</v>
      </c>
      <c r="E10" s="230" t="s">
        <v>202</v>
      </c>
      <c r="F10" s="230" t="s">
        <v>191</v>
      </c>
      <c r="H10" s="426" t="s">
        <v>204</v>
      </c>
      <c r="I10" s="230" t="s">
        <v>200</v>
      </c>
      <c r="J10" s="230" t="s">
        <v>186</v>
      </c>
      <c r="K10" s="230" t="s">
        <v>187</v>
      </c>
      <c r="M10" s="230" t="s">
        <v>78</v>
      </c>
      <c r="N10" s="230" t="s">
        <v>79</v>
      </c>
      <c r="O10" s="230" t="s">
        <v>206</v>
      </c>
    </row>
    <row r="11" spans="1:19" s="222" customFormat="1">
      <c r="A11" s="227" t="s">
        <v>211</v>
      </c>
      <c r="B11" s="225" t="s">
        <v>536</v>
      </c>
      <c r="D11" s="418"/>
      <c r="E11" s="259"/>
      <c r="F11" s="259"/>
      <c r="G11" s="326" t="str">
        <f>IF(E11="","",IF(F11-E11&lt;0,"×",""))</f>
        <v/>
      </c>
      <c r="H11" s="427"/>
      <c r="I11" s="250">
        <f>SUM(M11:O11)</f>
        <v>0</v>
      </c>
      <c r="J11" s="250">
        <f>IF(B$12="請負",IF(INT(I11*0.7)&gt;1400000,1400000,INT(I11*0.7)),I11)</f>
        <v>0</v>
      </c>
      <c r="K11" s="250">
        <f>I11-J11</f>
        <v>0</v>
      </c>
      <c r="M11" s="226">
        <v>0</v>
      </c>
      <c r="N11" s="226">
        <v>0</v>
      </c>
      <c r="O11" s="226">
        <v>0</v>
      </c>
    </row>
    <row r="12" spans="1:19" s="222" customFormat="1">
      <c r="A12" s="227" t="s">
        <v>90</v>
      </c>
      <c r="B12" s="223" t="s">
        <v>541</v>
      </c>
      <c r="D12" s="224"/>
      <c r="E12" s="224"/>
      <c r="F12" s="224"/>
      <c r="G12" s="224"/>
      <c r="H12" s="224"/>
      <c r="I12" s="224"/>
      <c r="J12" s="224"/>
      <c r="K12" s="224"/>
      <c r="L12" s="224"/>
      <c r="M12" s="224"/>
      <c r="N12" s="224"/>
      <c r="O12" s="224"/>
    </row>
    <row r="13" spans="1:19" s="222" customFormat="1">
      <c r="D13" s="417" t="s">
        <v>257</v>
      </c>
      <c r="E13" s="230" t="s">
        <v>360</v>
      </c>
      <c r="F13" s="230" t="s">
        <v>370</v>
      </c>
      <c r="G13" s="224"/>
      <c r="H13" s="417" t="s">
        <v>226</v>
      </c>
      <c r="I13" s="247" t="s">
        <v>200</v>
      </c>
      <c r="J13" s="247" t="s">
        <v>186</v>
      </c>
      <c r="K13" s="247" t="s">
        <v>187</v>
      </c>
      <c r="M13" s="247" t="s">
        <v>78</v>
      </c>
      <c r="N13" s="247" t="s">
        <v>79</v>
      </c>
      <c r="O13" s="247" t="s">
        <v>206</v>
      </c>
    </row>
    <row r="14" spans="1:19" s="222" customFormat="1">
      <c r="A14" s="227" t="s">
        <v>184</v>
      </c>
      <c r="B14" s="225"/>
      <c r="D14" s="418"/>
      <c r="E14" s="259"/>
      <c r="F14" s="259"/>
      <c r="G14" s="326" t="str">
        <f>IF(E14="","",IF(F14-E14&lt;0,"×",""))</f>
        <v/>
      </c>
      <c r="H14" s="410"/>
      <c r="I14" s="250">
        <f>SUM(M14:O14)</f>
        <v>0</v>
      </c>
      <c r="J14" s="250">
        <f>IF(B$12="請負",IF(INT(I14*0.7)&gt;1400000,1400000,INT(I14*0.7)),I14)</f>
        <v>0</v>
      </c>
      <c r="K14" s="250">
        <f>I14-J14</f>
        <v>0</v>
      </c>
      <c r="L14" s="224"/>
      <c r="M14" s="226">
        <v>0</v>
      </c>
      <c r="N14" s="226">
        <v>0</v>
      </c>
      <c r="O14" s="226">
        <v>0</v>
      </c>
    </row>
    <row r="15" spans="1:19" s="222" customFormat="1">
      <c r="A15" s="227" t="s">
        <v>183</v>
      </c>
      <c r="B15" s="225"/>
      <c r="G15" s="224"/>
    </row>
    <row r="16" spans="1:19" s="222" customFormat="1">
      <c r="D16" s="425" t="s">
        <v>404</v>
      </c>
      <c r="E16" s="230" t="s">
        <v>371</v>
      </c>
      <c r="F16" s="230" t="s">
        <v>372</v>
      </c>
      <c r="G16" s="224"/>
      <c r="H16" s="425" t="s">
        <v>404</v>
      </c>
      <c r="I16" s="247" t="s">
        <v>200</v>
      </c>
      <c r="J16" s="247" t="s">
        <v>186</v>
      </c>
      <c r="K16" s="247" t="s">
        <v>187</v>
      </c>
      <c r="M16" s="247" t="s">
        <v>78</v>
      </c>
      <c r="N16" s="247" t="s">
        <v>79</v>
      </c>
      <c r="O16" s="247" t="s">
        <v>206</v>
      </c>
    </row>
    <row r="17" spans="1:15" s="222" customFormat="1">
      <c r="A17" s="227" t="s">
        <v>185</v>
      </c>
      <c r="B17" s="249">
        <f>SUM(B18:B20)</f>
        <v>0</v>
      </c>
      <c r="C17" s="222" t="s">
        <v>420</v>
      </c>
      <c r="D17" s="418"/>
      <c r="E17" s="259"/>
      <c r="F17" s="259"/>
      <c r="G17" s="326" t="str">
        <f>IF(E17="","",IF(F17-E17&lt;0,"×",""))</f>
        <v/>
      </c>
      <c r="H17" s="418"/>
      <c r="I17" s="250">
        <f>SUM(M17:O17)</f>
        <v>0</v>
      </c>
      <c r="J17" s="250">
        <f>IF(B$12="請負",IF(INT(I17*0.7)&gt;1400000,1400000,INT(I17*0.7)),I17)</f>
        <v>0</v>
      </c>
      <c r="K17" s="250">
        <f>I17-J17</f>
        <v>0</v>
      </c>
      <c r="L17" s="224"/>
      <c r="M17" s="226">
        <v>0</v>
      </c>
      <c r="N17" s="226">
        <v>0</v>
      </c>
      <c r="O17" s="226">
        <v>0</v>
      </c>
    </row>
    <row r="18" spans="1:15" s="222" customFormat="1">
      <c r="A18" s="227" t="s">
        <v>196</v>
      </c>
      <c r="B18" s="223"/>
      <c r="G18" s="224"/>
      <c r="H18" s="224"/>
      <c r="I18" s="224"/>
      <c r="J18" s="224"/>
      <c r="K18" s="224"/>
      <c r="L18" s="224"/>
    </row>
    <row r="19" spans="1:15" s="222" customFormat="1">
      <c r="A19" s="227" t="s">
        <v>197</v>
      </c>
      <c r="B19" s="223"/>
      <c r="D19" s="231" t="s">
        <v>192</v>
      </c>
      <c r="E19" s="259"/>
      <c r="G19" s="224"/>
      <c r="H19" s="231" t="s">
        <v>205</v>
      </c>
      <c r="I19" s="250">
        <f>SUM(M19:O19)</f>
        <v>0</v>
      </c>
      <c r="J19" s="250">
        <f>IF(B$12="請負",IF(INT(I19*0.7)&gt;1400000,1400000,INT(I19*0.7)),I19)</f>
        <v>0</v>
      </c>
      <c r="K19" s="250">
        <f>I19-J19</f>
        <v>0</v>
      </c>
      <c r="L19" s="224"/>
      <c r="M19" s="226">
        <v>0</v>
      </c>
      <c r="N19" s="226">
        <v>0</v>
      </c>
      <c r="O19" s="226">
        <v>0</v>
      </c>
    </row>
    <row r="20" spans="1:15" s="222" customFormat="1">
      <c r="A20" s="227" t="s">
        <v>198</v>
      </c>
      <c r="B20" s="223"/>
      <c r="D20" s="224"/>
      <c r="E20" s="224"/>
      <c r="G20" s="224"/>
      <c r="H20" s="224"/>
      <c r="I20" s="224"/>
      <c r="J20" s="224"/>
      <c r="K20" s="224"/>
      <c r="L20" s="224"/>
    </row>
    <row r="21" spans="1:15" s="222" customFormat="1">
      <c r="D21" s="231" t="s">
        <v>193</v>
      </c>
      <c r="E21" s="259"/>
      <c r="G21" s="224"/>
      <c r="H21" s="224"/>
      <c r="I21" s="224"/>
      <c r="J21" s="224"/>
      <c r="K21" s="224"/>
      <c r="L21" s="224"/>
    </row>
    <row r="22" spans="1:15" s="222" customFormat="1">
      <c r="A22" s="227" t="s">
        <v>88</v>
      </c>
      <c r="B22" s="223"/>
      <c r="D22" s="231" t="s">
        <v>209</v>
      </c>
      <c r="E22" s="228" t="s">
        <v>245</v>
      </c>
      <c r="F22" s="223" t="s">
        <v>253</v>
      </c>
      <c r="I22" s="224"/>
      <c r="J22" s="224"/>
      <c r="K22" s="224"/>
    </row>
    <row r="23" spans="1:15" s="222" customFormat="1">
      <c r="D23" s="231" t="s">
        <v>223</v>
      </c>
      <c r="E23" s="228" t="s">
        <v>570</v>
      </c>
      <c r="F23" s="229" t="s">
        <v>254</v>
      </c>
      <c r="G23" s="224"/>
      <c r="H23" s="224"/>
      <c r="I23" s="224"/>
      <c r="J23" s="224"/>
      <c r="K23" s="224"/>
      <c r="L23" s="224"/>
    </row>
    <row r="24" spans="1:15" s="222" customFormat="1">
      <c r="A24" s="258" t="s">
        <v>421</v>
      </c>
      <c r="B24" s="229"/>
      <c r="F24" s="224"/>
      <c r="G24" s="224"/>
      <c r="H24" s="224"/>
      <c r="I24" s="224"/>
      <c r="J24" s="224"/>
      <c r="K24" s="224"/>
      <c r="L24" s="224"/>
    </row>
    <row r="25" spans="1:15" s="222" customFormat="1">
      <c r="D25" s="231" t="s">
        <v>340</v>
      </c>
      <c r="E25" s="259"/>
      <c r="K25" s="224"/>
    </row>
    <row r="26" spans="1:15" s="222" customFormat="1">
      <c r="E26" s="101"/>
      <c r="H26" s="222" t="s">
        <v>262</v>
      </c>
    </row>
    <row r="27" spans="1:15" s="222" customFormat="1">
      <c r="D27" s="231" t="s">
        <v>201</v>
      </c>
      <c r="E27" s="259"/>
      <c r="H27" s="222" t="s">
        <v>261</v>
      </c>
    </row>
    <row r="28" spans="1:15" s="222" customFormat="1">
      <c r="F28" s="224"/>
      <c r="G28" s="224"/>
      <c r="H28" s="224"/>
      <c r="I28" s="224"/>
      <c r="J28" s="224"/>
      <c r="K28" s="224"/>
      <c r="L28" s="224"/>
    </row>
    <row r="29" spans="1:15" s="222" customFormat="1">
      <c r="D29" s="417" t="s">
        <v>485</v>
      </c>
      <c r="E29" s="419"/>
      <c r="F29" s="420"/>
      <c r="G29" s="420"/>
      <c r="H29" s="420"/>
      <c r="I29" s="420"/>
      <c r="J29" s="420"/>
      <c r="K29" s="420"/>
      <c r="L29" s="420"/>
      <c r="M29" s="420"/>
      <c r="N29" s="420"/>
      <c r="O29" s="421"/>
    </row>
    <row r="30" spans="1:15" s="222" customFormat="1">
      <c r="D30" s="418"/>
      <c r="E30" s="422"/>
      <c r="F30" s="423"/>
      <c r="G30" s="423"/>
      <c r="H30" s="423"/>
      <c r="I30" s="423"/>
      <c r="J30" s="423"/>
      <c r="K30" s="423"/>
      <c r="L30" s="423"/>
      <c r="M30" s="423"/>
      <c r="N30" s="423"/>
      <c r="O30" s="424"/>
    </row>
    <row r="31" spans="1:15" s="222" customFormat="1">
      <c r="D31" s="224"/>
      <c r="E31" s="224"/>
      <c r="F31" s="224"/>
      <c r="G31" s="224"/>
      <c r="H31" s="224"/>
      <c r="I31" s="224"/>
      <c r="J31" s="224"/>
      <c r="K31" s="224"/>
      <c r="L31" s="224"/>
    </row>
    <row r="32" spans="1:15" s="222" customFormat="1">
      <c r="D32" s="224"/>
      <c r="E32" s="224"/>
      <c r="F32" s="224"/>
      <c r="G32" s="224"/>
      <c r="H32" s="224"/>
      <c r="I32" s="224"/>
      <c r="J32" s="224"/>
      <c r="K32" s="224"/>
      <c r="L32" s="224"/>
    </row>
    <row r="33" spans="4:12" s="222" customFormat="1">
      <c r="D33" s="224"/>
      <c r="E33" s="224"/>
      <c r="F33" s="224"/>
      <c r="G33" s="224"/>
      <c r="H33" s="224"/>
      <c r="I33" s="224"/>
      <c r="J33" s="224"/>
      <c r="K33" s="224"/>
      <c r="L33" s="224"/>
    </row>
    <row r="34" spans="4:12" s="222" customFormat="1">
      <c r="D34" s="224"/>
      <c r="E34" s="224"/>
      <c r="F34" s="224"/>
      <c r="G34" s="224"/>
      <c r="H34" s="224"/>
      <c r="I34" s="224"/>
      <c r="J34" s="224"/>
      <c r="K34" s="224"/>
      <c r="L34" s="224"/>
    </row>
    <row r="35" spans="4:12" s="222" customFormat="1">
      <c r="D35" s="224"/>
      <c r="E35" s="224"/>
      <c r="F35" s="224"/>
      <c r="G35" s="224"/>
      <c r="H35" s="224"/>
      <c r="I35" s="224"/>
      <c r="J35" s="224"/>
      <c r="K35" s="224"/>
      <c r="L35" s="224"/>
    </row>
    <row r="36" spans="4:12" s="222" customFormat="1">
      <c r="D36" s="224"/>
      <c r="E36" s="224"/>
      <c r="F36" s="224"/>
      <c r="G36" s="224"/>
      <c r="H36" s="224"/>
      <c r="I36" s="224"/>
      <c r="J36" s="224"/>
      <c r="K36" s="224"/>
      <c r="L36" s="224"/>
    </row>
    <row r="37" spans="4:12" s="222" customFormat="1">
      <c r="D37" s="224"/>
      <c r="E37" s="224"/>
      <c r="F37" s="224"/>
      <c r="G37" s="224"/>
      <c r="H37" s="224"/>
      <c r="I37" s="224"/>
      <c r="J37" s="224"/>
      <c r="K37" s="224"/>
      <c r="L37" s="224"/>
    </row>
    <row r="38" spans="4:12" s="222" customFormat="1">
      <c r="D38" s="224"/>
      <c r="E38" s="224"/>
      <c r="F38" s="224"/>
      <c r="G38" s="224"/>
      <c r="H38" s="224"/>
      <c r="I38" s="224"/>
      <c r="J38" s="224"/>
      <c r="K38" s="224"/>
      <c r="L38" s="224"/>
    </row>
    <row r="39" spans="4:12" s="222" customFormat="1">
      <c r="D39" s="224"/>
      <c r="E39" s="224"/>
      <c r="F39" s="224"/>
      <c r="G39" s="224"/>
      <c r="H39" s="224"/>
      <c r="I39" s="224"/>
      <c r="J39" s="224"/>
      <c r="K39" s="224"/>
      <c r="L39" s="224"/>
    </row>
    <row r="40" spans="4:12" s="222" customFormat="1">
      <c r="D40" s="224"/>
      <c r="E40" s="224"/>
      <c r="F40" s="224"/>
      <c r="G40" s="224"/>
      <c r="H40" s="224"/>
      <c r="I40" s="224"/>
      <c r="J40" s="224"/>
      <c r="K40" s="224"/>
      <c r="L40" s="224"/>
    </row>
    <row r="41" spans="4:12" s="222" customFormat="1">
      <c r="D41" s="224"/>
      <c r="E41" s="224"/>
      <c r="F41" s="224"/>
      <c r="G41" s="224"/>
      <c r="H41" s="224"/>
      <c r="I41" s="224"/>
      <c r="J41" s="224"/>
      <c r="K41" s="224"/>
      <c r="L41" s="224"/>
    </row>
    <row r="42" spans="4:12" s="222" customFormat="1">
      <c r="D42" s="224"/>
      <c r="E42" s="224"/>
      <c r="F42" s="224"/>
      <c r="G42" s="224"/>
      <c r="H42" s="224"/>
      <c r="I42" s="224"/>
      <c r="J42" s="224"/>
      <c r="K42" s="224"/>
      <c r="L42" s="224"/>
    </row>
    <row r="43" spans="4:12" s="222" customFormat="1">
      <c r="D43" s="224"/>
      <c r="E43" s="224"/>
      <c r="F43" s="224"/>
      <c r="G43" s="224"/>
      <c r="H43" s="224"/>
      <c r="I43" s="224"/>
      <c r="J43" s="224"/>
      <c r="K43" s="224"/>
      <c r="L43" s="224"/>
    </row>
    <row r="44" spans="4:12" s="222" customFormat="1">
      <c r="D44" s="224"/>
      <c r="E44" s="224"/>
      <c r="F44" s="224"/>
      <c r="G44" s="224"/>
      <c r="H44" s="224"/>
      <c r="I44" s="224"/>
      <c r="J44" s="224"/>
      <c r="K44" s="224"/>
      <c r="L44" s="224"/>
    </row>
    <row r="45" spans="4:12" s="222" customFormat="1">
      <c r="D45" s="224"/>
      <c r="E45" s="224"/>
      <c r="F45" s="224"/>
      <c r="G45" s="224"/>
      <c r="H45" s="224"/>
      <c r="I45" s="224"/>
      <c r="J45" s="224"/>
      <c r="K45" s="224"/>
      <c r="L45" s="224"/>
    </row>
    <row r="46" spans="4:12" s="222" customFormat="1">
      <c r="D46" s="224"/>
      <c r="E46" s="224"/>
      <c r="F46" s="224"/>
      <c r="G46" s="224"/>
      <c r="H46" s="224"/>
      <c r="I46" s="224"/>
      <c r="J46" s="224"/>
      <c r="K46" s="224"/>
      <c r="L46" s="224"/>
    </row>
    <row r="47" spans="4:12" s="222" customFormat="1">
      <c r="D47" s="224"/>
      <c r="E47" s="224"/>
      <c r="F47" s="224"/>
      <c r="G47" s="224"/>
      <c r="H47" s="224"/>
      <c r="I47" s="224"/>
      <c r="J47" s="224"/>
      <c r="K47" s="224"/>
      <c r="L47" s="224"/>
    </row>
    <row r="48" spans="4:12">
      <c r="D48" s="100"/>
      <c r="E48" s="100"/>
      <c r="F48" s="100"/>
      <c r="G48" s="100"/>
      <c r="H48" s="100"/>
      <c r="I48" s="100"/>
      <c r="J48" s="100"/>
      <c r="K48" s="100"/>
      <c r="L48" s="100"/>
    </row>
    <row r="49" spans="4:12">
      <c r="D49" s="100"/>
      <c r="E49" s="100"/>
      <c r="F49" s="100"/>
      <c r="G49" s="100"/>
      <c r="H49" s="100"/>
      <c r="I49" s="100"/>
      <c r="J49" s="100"/>
      <c r="K49" s="100"/>
      <c r="L49" s="100"/>
    </row>
    <row r="50" spans="4:12">
      <c r="D50" s="100"/>
      <c r="E50" s="100"/>
      <c r="F50" s="100"/>
      <c r="G50" s="100"/>
      <c r="H50" s="100"/>
      <c r="I50" s="100"/>
      <c r="J50" s="100"/>
      <c r="K50" s="100"/>
      <c r="L50" s="100"/>
    </row>
    <row r="51" spans="4:12">
      <c r="D51" s="100"/>
      <c r="E51" s="100"/>
      <c r="F51" s="100"/>
      <c r="G51" s="100"/>
      <c r="H51" s="100"/>
      <c r="I51" s="100"/>
      <c r="J51" s="100"/>
      <c r="K51" s="100"/>
      <c r="L51" s="100"/>
    </row>
    <row r="52" spans="4:12">
      <c r="D52" s="100"/>
      <c r="E52" s="100"/>
      <c r="F52" s="100"/>
      <c r="G52" s="100"/>
      <c r="H52" s="100"/>
      <c r="I52" s="100"/>
      <c r="J52" s="100"/>
      <c r="K52" s="100"/>
      <c r="L52" s="100"/>
    </row>
    <row r="53" spans="4:12">
      <c r="D53" s="100"/>
      <c r="E53" s="100"/>
      <c r="F53" s="100"/>
      <c r="G53" s="100"/>
      <c r="H53" s="100"/>
      <c r="I53" s="100"/>
      <c r="J53" s="100"/>
      <c r="K53" s="100"/>
      <c r="L53" s="100"/>
    </row>
    <row r="54" spans="4:12">
      <c r="D54" s="100"/>
      <c r="E54" s="100"/>
      <c r="F54" s="100"/>
      <c r="G54" s="100"/>
      <c r="H54" s="100"/>
      <c r="I54" s="100"/>
      <c r="J54" s="100"/>
      <c r="K54" s="100"/>
      <c r="L54" s="100"/>
    </row>
    <row r="55" spans="4:12">
      <c r="D55" s="100"/>
      <c r="E55" s="100"/>
      <c r="F55" s="100"/>
      <c r="G55" s="100"/>
      <c r="H55" s="100"/>
      <c r="I55" s="100"/>
      <c r="J55" s="100"/>
      <c r="K55" s="100"/>
      <c r="L55" s="100"/>
    </row>
    <row r="56" spans="4:12">
      <c r="D56" s="100"/>
      <c r="E56" s="100"/>
      <c r="F56" s="100"/>
      <c r="G56" s="100"/>
      <c r="H56" s="100"/>
      <c r="I56" s="100"/>
      <c r="J56" s="100"/>
      <c r="K56" s="100"/>
      <c r="L56" s="100"/>
    </row>
    <row r="57" spans="4:12">
      <c r="D57" s="100"/>
      <c r="E57" s="100"/>
      <c r="F57" s="100"/>
      <c r="G57" s="100"/>
      <c r="H57" s="100"/>
      <c r="I57" s="100"/>
      <c r="J57" s="100"/>
      <c r="K57" s="100"/>
      <c r="L57" s="100"/>
    </row>
    <row r="58" spans="4:12">
      <c r="D58" s="100"/>
      <c r="E58" s="100"/>
      <c r="F58" s="100"/>
      <c r="G58" s="100"/>
      <c r="H58" s="100"/>
      <c r="I58" s="100"/>
      <c r="J58" s="100"/>
      <c r="K58" s="100"/>
      <c r="L58" s="100"/>
    </row>
    <row r="59" spans="4:12">
      <c r="D59" s="100"/>
      <c r="E59" s="100"/>
      <c r="F59" s="100"/>
      <c r="G59" s="100"/>
      <c r="H59" s="100"/>
      <c r="I59" s="100"/>
      <c r="J59" s="100"/>
      <c r="K59" s="100"/>
      <c r="L59" s="100"/>
    </row>
    <row r="60" spans="4:12">
      <c r="D60" s="100"/>
      <c r="E60" s="100"/>
      <c r="F60" s="100"/>
      <c r="G60" s="100"/>
      <c r="H60" s="100"/>
      <c r="I60" s="100"/>
      <c r="J60" s="100"/>
      <c r="K60" s="100"/>
      <c r="L60" s="100"/>
    </row>
    <row r="61" spans="4:12">
      <c r="D61" s="100"/>
      <c r="E61" s="100"/>
      <c r="F61" s="100"/>
      <c r="G61" s="100"/>
      <c r="H61" s="100"/>
      <c r="I61" s="100"/>
      <c r="J61" s="100"/>
      <c r="K61" s="100"/>
      <c r="L61" s="100"/>
    </row>
    <row r="62" spans="4:12">
      <c r="D62" s="100"/>
      <c r="E62" s="100"/>
      <c r="F62" s="100"/>
      <c r="G62" s="100"/>
      <c r="H62" s="100"/>
      <c r="I62" s="100"/>
      <c r="J62" s="100"/>
      <c r="K62" s="100"/>
      <c r="L62" s="100"/>
    </row>
    <row r="63" spans="4:12">
      <c r="D63" s="100"/>
      <c r="E63" s="100"/>
      <c r="F63" s="100"/>
      <c r="G63" s="100"/>
      <c r="H63" s="100"/>
      <c r="I63" s="100"/>
      <c r="J63" s="100"/>
      <c r="K63" s="100"/>
      <c r="L63" s="100"/>
    </row>
    <row r="64" spans="4:12">
      <c r="D64" s="100"/>
      <c r="E64" s="100"/>
      <c r="F64" s="100"/>
      <c r="G64" s="100"/>
      <c r="H64" s="100"/>
      <c r="I64" s="100"/>
      <c r="J64" s="100"/>
      <c r="K64" s="100"/>
      <c r="L64" s="100"/>
    </row>
    <row r="65" spans="4:12">
      <c r="D65" s="100"/>
      <c r="E65" s="100"/>
      <c r="F65" s="100"/>
      <c r="G65" s="100"/>
      <c r="H65" s="100"/>
      <c r="I65" s="100"/>
      <c r="J65" s="100"/>
      <c r="K65" s="100"/>
      <c r="L65" s="100"/>
    </row>
    <row r="66" spans="4:12">
      <c r="D66" s="100"/>
      <c r="E66" s="100"/>
      <c r="F66" s="100"/>
      <c r="G66" s="100"/>
      <c r="H66" s="100"/>
      <c r="I66" s="100"/>
      <c r="J66" s="100"/>
      <c r="K66" s="100"/>
      <c r="L66" s="100"/>
    </row>
    <row r="67" spans="4:12">
      <c r="D67" s="100"/>
      <c r="E67" s="100"/>
      <c r="F67" s="100"/>
      <c r="G67" s="100"/>
      <c r="H67" s="100"/>
      <c r="I67" s="100"/>
      <c r="J67" s="100"/>
      <c r="K67" s="100"/>
      <c r="L67" s="100"/>
    </row>
    <row r="68" spans="4:12">
      <c r="D68" s="100"/>
      <c r="E68" s="100"/>
      <c r="F68" s="100"/>
      <c r="G68" s="100"/>
      <c r="H68" s="100"/>
      <c r="I68" s="100"/>
      <c r="J68" s="100"/>
      <c r="K68" s="100"/>
      <c r="L68" s="100"/>
    </row>
    <row r="69" spans="4:12">
      <c r="D69" s="100"/>
      <c r="E69" s="100"/>
      <c r="F69" s="100"/>
      <c r="G69" s="100"/>
      <c r="H69" s="100"/>
      <c r="I69" s="100"/>
      <c r="J69" s="100"/>
      <c r="K69" s="100"/>
      <c r="L69" s="100"/>
    </row>
    <row r="70" spans="4:12">
      <c r="D70" s="100"/>
      <c r="E70" s="100"/>
      <c r="F70" s="100"/>
      <c r="G70" s="100"/>
      <c r="H70" s="100"/>
      <c r="I70" s="100"/>
      <c r="J70" s="100"/>
      <c r="K70" s="100"/>
      <c r="L70" s="100"/>
    </row>
    <row r="71" spans="4:12">
      <c r="D71" s="100"/>
      <c r="E71" s="100"/>
      <c r="F71" s="100"/>
      <c r="G71" s="100"/>
      <c r="H71" s="100"/>
      <c r="I71" s="100"/>
      <c r="J71" s="100"/>
      <c r="K71" s="100"/>
      <c r="L71" s="100"/>
    </row>
    <row r="72" spans="4:12">
      <c r="D72" s="100"/>
      <c r="E72" s="100"/>
      <c r="F72" s="100"/>
      <c r="G72" s="100"/>
      <c r="H72" s="100"/>
      <c r="I72" s="100"/>
      <c r="J72" s="100"/>
      <c r="K72" s="100"/>
      <c r="L72" s="100"/>
    </row>
    <row r="73" spans="4:12">
      <c r="D73" s="100"/>
      <c r="E73" s="100"/>
      <c r="F73" s="100"/>
      <c r="G73" s="100"/>
      <c r="H73" s="100"/>
      <c r="I73" s="100"/>
      <c r="J73" s="100"/>
      <c r="K73" s="100"/>
      <c r="L73" s="100"/>
    </row>
    <row r="74" spans="4:12">
      <c r="D74" s="100"/>
      <c r="E74" s="100"/>
      <c r="F74" s="100"/>
      <c r="G74" s="100"/>
      <c r="H74" s="100"/>
      <c r="I74" s="100"/>
      <c r="J74" s="100"/>
      <c r="K74" s="100"/>
      <c r="L74" s="100"/>
    </row>
    <row r="75" spans="4:12">
      <c r="D75" s="100"/>
      <c r="E75" s="100"/>
      <c r="F75" s="100"/>
      <c r="G75" s="100"/>
      <c r="H75" s="100"/>
      <c r="I75" s="100"/>
      <c r="J75" s="100"/>
      <c r="K75" s="100"/>
      <c r="L75" s="100"/>
    </row>
    <row r="76" spans="4:12">
      <c r="D76" s="100"/>
      <c r="E76" s="100"/>
      <c r="F76" s="100"/>
      <c r="G76" s="100"/>
      <c r="H76" s="100"/>
      <c r="I76" s="100"/>
      <c r="J76" s="100"/>
      <c r="K76" s="100"/>
      <c r="L76" s="100"/>
    </row>
    <row r="77" spans="4:12">
      <c r="D77" s="100"/>
      <c r="E77" s="100"/>
      <c r="F77" s="100"/>
      <c r="G77" s="100"/>
      <c r="H77" s="100"/>
      <c r="I77" s="100"/>
      <c r="J77" s="100"/>
      <c r="K77" s="100"/>
      <c r="L77" s="100"/>
    </row>
    <row r="78" spans="4:12">
      <c r="D78" s="100"/>
      <c r="E78" s="100"/>
      <c r="F78" s="100"/>
      <c r="G78" s="100"/>
      <c r="H78" s="100"/>
      <c r="I78" s="100"/>
      <c r="J78" s="100"/>
      <c r="K78" s="100"/>
      <c r="L78" s="100"/>
    </row>
    <row r="79" spans="4:12">
      <c r="D79" s="100"/>
      <c r="E79" s="100"/>
      <c r="F79" s="100"/>
      <c r="G79" s="100"/>
      <c r="H79" s="100"/>
      <c r="I79" s="100"/>
      <c r="J79" s="100"/>
      <c r="K79" s="100"/>
      <c r="L79" s="100"/>
    </row>
    <row r="80" spans="4:12">
      <c r="D80" s="100"/>
      <c r="E80" s="100"/>
      <c r="F80" s="100"/>
      <c r="G80" s="100"/>
      <c r="H80" s="100"/>
      <c r="I80" s="100"/>
      <c r="J80" s="100"/>
      <c r="K80" s="100"/>
      <c r="L80" s="100"/>
    </row>
    <row r="81" spans="4:12">
      <c r="D81" s="100"/>
      <c r="E81" s="100"/>
      <c r="F81" s="100"/>
      <c r="G81" s="100"/>
      <c r="H81" s="100"/>
      <c r="I81" s="100"/>
      <c r="J81" s="100"/>
      <c r="K81" s="100"/>
      <c r="L81" s="100"/>
    </row>
    <row r="82" spans="4:12">
      <c r="D82" s="100"/>
      <c r="E82" s="100"/>
      <c r="F82" s="100"/>
      <c r="G82" s="100"/>
      <c r="H82" s="100"/>
      <c r="I82" s="100"/>
      <c r="J82" s="100"/>
      <c r="K82" s="100"/>
      <c r="L82" s="100"/>
    </row>
    <row r="83" spans="4:12">
      <c r="D83" s="100"/>
      <c r="E83" s="100"/>
      <c r="F83" s="100"/>
      <c r="G83" s="100"/>
      <c r="H83" s="100"/>
      <c r="I83" s="100"/>
      <c r="J83" s="100"/>
      <c r="K83" s="100"/>
      <c r="L83" s="100"/>
    </row>
    <row r="84" spans="4:12">
      <c r="D84" s="100"/>
      <c r="E84" s="100"/>
      <c r="F84" s="100"/>
      <c r="G84" s="100"/>
      <c r="H84" s="100"/>
      <c r="I84" s="100"/>
      <c r="J84" s="100"/>
      <c r="K84" s="100"/>
      <c r="L84" s="100"/>
    </row>
    <row r="85" spans="4:12">
      <c r="D85" s="100"/>
      <c r="E85" s="100"/>
      <c r="F85" s="100"/>
      <c r="G85" s="100"/>
      <c r="H85" s="100"/>
      <c r="I85" s="100"/>
      <c r="J85" s="100"/>
      <c r="K85" s="100"/>
      <c r="L85" s="100"/>
    </row>
    <row r="86" spans="4:12">
      <c r="D86" s="100"/>
      <c r="E86" s="100"/>
      <c r="F86" s="100"/>
      <c r="G86" s="100"/>
      <c r="H86" s="100"/>
      <c r="I86" s="100"/>
      <c r="J86" s="100"/>
      <c r="K86" s="100"/>
      <c r="L86" s="100"/>
    </row>
    <row r="87" spans="4:12">
      <c r="D87" s="100"/>
      <c r="E87" s="100"/>
      <c r="F87" s="100"/>
      <c r="G87" s="100"/>
      <c r="H87" s="100"/>
      <c r="I87" s="100"/>
      <c r="J87" s="100"/>
      <c r="K87" s="100"/>
      <c r="L87" s="100"/>
    </row>
    <row r="88" spans="4:12">
      <c r="D88" s="100"/>
      <c r="E88" s="100"/>
      <c r="F88" s="100"/>
      <c r="G88" s="100"/>
      <c r="H88" s="100"/>
      <c r="I88" s="100"/>
      <c r="J88" s="100"/>
      <c r="K88" s="100"/>
      <c r="L88" s="100"/>
    </row>
    <row r="89" spans="4:12">
      <c r="D89" s="100"/>
      <c r="E89" s="100"/>
      <c r="F89" s="100"/>
      <c r="G89" s="100"/>
      <c r="H89" s="100"/>
      <c r="I89" s="100"/>
      <c r="J89" s="100"/>
      <c r="K89" s="100"/>
      <c r="L89" s="100"/>
    </row>
    <row r="90" spans="4:12">
      <c r="D90" s="100"/>
      <c r="E90" s="100"/>
      <c r="F90" s="100"/>
      <c r="G90" s="100"/>
      <c r="H90" s="100"/>
      <c r="I90" s="100"/>
      <c r="J90" s="100"/>
      <c r="K90" s="100"/>
      <c r="L90" s="100"/>
    </row>
    <row r="91" spans="4:12">
      <c r="D91" s="100"/>
      <c r="E91" s="100"/>
      <c r="F91" s="100"/>
      <c r="G91" s="100"/>
      <c r="H91" s="100"/>
      <c r="I91" s="100"/>
      <c r="J91" s="100"/>
      <c r="K91" s="100"/>
      <c r="L91" s="100"/>
    </row>
    <row r="92" spans="4:12">
      <c r="D92" s="100"/>
      <c r="E92" s="100"/>
      <c r="F92" s="100"/>
      <c r="G92" s="100"/>
      <c r="H92" s="100"/>
      <c r="I92" s="100"/>
      <c r="J92" s="100"/>
      <c r="K92" s="100"/>
      <c r="L92" s="100"/>
    </row>
    <row r="93" spans="4:12">
      <c r="D93" s="100"/>
      <c r="E93" s="100"/>
      <c r="F93" s="100"/>
      <c r="G93" s="100"/>
      <c r="H93" s="100"/>
      <c r="I93" s="100"/>
      <c r="J93" s="100"/>
      <c r="K93" s="100"/>
      <c r="L93" s="100"/>
    </row>
    <row r="94" spans="4:12">
      <c r="D94" s="100"/>
      <c r="E94" s="100"/>
      <c r="F94" s="100"/>
      <c r="G94" s="100"/>
      <c r="H94" s="100"/>
      <c r="I94" s="100"/>
      <c r="J94" s="100"/>
      <c r="K94" s="100"/>
      <c r="L94" s="100"/>
    </row>
    <row r="95" spans="4:12">
      <c r="D95" s="100"/>
      <c r="E95" s="100"/>
      <c r="F95" s="100"/>
      <c r="G95" s="100"/>
      <c r="H95" s="100"/>
      <c r="I95" s="100"/>
      <c r="J95" s="100"/>
      <c r="K95" s="100"/>
      <c r="L95" s="100"/>
    </row>
    <row r="96" spans="4:12">
      <c r="D96" s="100"/>
      <c r="E96" s="100"/>
      <c r="F96" s="100"/>
      <c r="G96" s="100"/>
      <c r="H96" s="100"/>
      <c r="I96" s="100"/>
      <c r="J96" s="100"/>
      <c r="K96" s="100"/>
      <c r="L96" s="100"/>
    </row>
    <row r="97" spans="4:12">
      <c r="D97" s="100"/>
      <c r="E97" s="100"/>
      <c r="F97" s="100"/>
      <c r="G97" s="100"/>
      <c r="H97" s="100"/>
      <c r="I97" s="100"/>
      <c r="J97" s="100"/>
      <c r="K97" s="100"/>
      <c r="L97" s="100"/>
    </row>
    <row r="98" spans="4:12">
      <c r="D98" s="100"/>
      <c r="E98" s="100"/>
      <c r="F98" s="100"/>
      <c r="G98" s="100"/>
      <c r="H98" s="100"/>
      <c r="I98" s="100"/>
      <c r="J98" s="100"/>
      <c r="K98" s="100"/>
      <c r="L98" s="100"/>
    </row>
    <row r="99" spans="4:12">
      <c r="D99" s="100"/>
      <c r="E99" s="100"/>
      <c r="F99" s="100"/>
      <c r="G99" s="100"/>
      <c r="H99" s="100"/>
      <c r="I99" s="100"/>
      <c r="J99" s="100"/>
      <c r="K99" s="100"/>
      <c r="L99" s="100"/>
    </row>
    <row r="100" spans="4:12">
      <c r="D100" s="100"/>
      <c r="E100" s="100"/>
      <c r="F100" s="100"/>
      <c r="G100" s="100"/>
      <c r="H100" s="100"/>
      <c r="I100" s="100"/>
      <c r="J100" s="100"/>
      <c r="K100" s="100"/>
      <c r="L100" s="100"/>
    </row>
    <row r="101" spans="4:12">
      <c r="D101" s="100"/>
      <c r="E101" s="100"/>
      <c r="F101" s="100"/>
      <c r="G101" s="100"/>
      <c r="H101" s="100"/>
      <c r="I101" s="100"/>
      <c r="J101" s="100"/>
      <c r="K101" s="100"/>
      <c r="L101" s="100"/>
    </row>
    <row r="102" spans="4:12">
      <c r="D102" s="100"/>
      <c r="E102" s="100"/>
      <c r="F102" s="100"/>
      <c r="G102" s="100"/>
      <c r="H102" s="100"/>
      <c r="I102" s="100"/>
      <c r="J102" s="100"/>
      <c r="K102" s="100"/>
      <c r="L102" s="100"/>
    </row>
    <row r="103" spans="4:12">
      <c r="D103" s="100"/>
      <c r="E103" s="100"/>
      <c r="F103" s="100"/>
      <c r="G103" s="100"/>
      <c r="H103" s="100"/>
      <c r="I103" s="100"/>
      <c r="J103" s="100"/>
      <c r="K103" s="100"/>
      <c r="L103" s="100"/>
    </row>
    <row r="104" spans="4:12">
      <c r="D104" s="100"/>
      <c r="E104" s="100"/>
      <c r="F104" s="100"/>
      <c r="G104" s="100"/>
      <c r="H104" s="100"/>
      <c r="I104" s="100"/>
      <c r="J104" s="100"/>
      <c r="K104" s="100"/>
      <c r="L104" s="100"/>
    </row>
    <row r="105" spans="4:12">
      <c r="D105" s="100"/>
      <c r="E105" s="100"/>
      <c r="F105" s="100"/>
      <c r="G105" s="100"/>
      <c r="H105" s="100"/>
      <c r="I105" s="100"/>
      <c r="J105" s="100"/>
      <c r="K105" s="100"/>
      <c r="L105" s="100"/>
    </row>
    <row r="106" spans="4:12">
      <c r="D106" s="100"/>
      <c r="E106" s="100"/>
      <c r="F106" s="100"/>
      <c r="G106" s="100"/>
      <c r="H106" s="100"/>
      <c r="I106" s="100"/>
      <c r="J106" s="100"/>
      <c r="K106" s="100"/>
      <c r="L106" s="100"/>
    </row>
    <row r="107" spans="4:12">
      <c r="D107" s="100"/>
      <c r="E107" s="100"/>
      <c r="F107" s="100"/>
      <c r="G107" s="100"/>
      <c r="H107" s="100"/>
      <c r="I107" s="100"/>
      <c r="J107" s="100"/>
      <c r="K107" s="100"/>
      <c r="L107" s="100"/>
    </row>
    <row r="108" spans="4:12">
      <c r="D108" s="100"/>
      <c r="E108" s="100"/>
      <c r="F108" s="100"/>
      <c r="G108" s="100"/>
      <c r="H108" s="100"/>
      <c r="I108" s="100"/>
      <c r="J108" s="100"/>
      <c r="K108" s="100"/>
      <c r="L108" s="100"/>
    </row>
    <row r="109" spans="4:12">
      <c r="D109" s="100"/>
      <c r="E109" s="100"/>
      <c r="F109" s="100"/>
      <c r="G109" s="100"/>
      <c r="H109" s="100"/>
      <c r="I109" s="100"/>
      <c r="J109" s="100"/>
      <c r="K109" s="100"/>
      <c r="L109" s="100"/>
    </row>
    <row r="110" spans="4:12">
      <c r="D110" s="100"/>
      <c r="E110" s="100"/>
      <c r="F110" s="100"/>
      <c r="G110" s="100"/>
      <c r="H110" s="100"/>
      <c r="I110" s="100"/>
      <c r="J110" s="100"/>
      <c r="K110" s="100"/>
      <c r="L110" s="100"/>
    </row>
    <row r="111" spans="4:12">
      <c r="D111" s="100"/>
      <c r="E111" s="100"/>
      <c r="F111" s="100"/>
      <c r="G111" s="100"/>
      <c r="H111" s="100"/>
      <c r="I111" s="100"/>
      <c r="J111" s="100"/>
      <c r="K111" s="100"/>
      <c r="L111" s="100"/>
    </row>
    <row r="112" spans="4:12">
      <c r="D112" s="100"/>
      <c r="E112" s="100"/>
      <c r="F112" s="100"/>
      <c r="G112" s="100"/>
      <c r="H112" s="100"/>
      <c r="I112" s="100"/>
      <c r="J112" s="100"/>
      <c r="K112" s="100"/>
      <c r="L112" s="100"/>
    </row>
    <row r="113" spans="4:12">
      <c r="D113" s="100"/>
      <c r="E113" s="100"/>
      <c r="F113" s="100"/>
      <c r="G113" s="100"/>
      <c r="H113" s="100"/>
      <c r="I113" s="100"/>
      <c r="J113" s="100"/>
      <c r="K113" s="100"/>
      <c r="L113" s="100"/>
    </row>
    <row r="114" spans="4:12">
      <c r="D114" s="100"/>
      <c r="E114" s="100"/>
      <c r="F114" s="100"/>
      <c r="G114" s="100"/>
      <c r="H114" s="100"/>
      <c r="I114" s="100"/>
      <c r="J114" s="100"/>
      <c r="K114" s="100"/>
      <c r="L114" s="100"/>
    </row>
    <row r="115" spans="4:12">
      <c r="D115" s="100"/>
      <c r="E115" s="100"/>
      <c r="F115" s="100"/>
      <c r="G115" s="100"/>
      <c r="H115" s="100"/>
      <c r="I115" s="100"/>
      <c r="J115" s="100"/>
      <c r="K115" s="100"/>
      <c r="L115" s="100"/>
    </row>
    <row r="116" spans="4:12">
      <c r="D116" s="100"/>
      <c r="E116" s="100"/>
      <c r="F116" s="100"/>
      <c r="G116" s="100"/>
      <c r="H116" s="100"/>
      <c r="I116" s="100"/>
      <c r="J116" s="100"/>
      <c r="K116" s="100"/>
      <c r="L116" s="100"/>
    </row>
    <row r="117" spans="4:12">
      <c r="D117" s="100"/>
      <c r="E117" s="100"/>
      <c r="F117" s="100"/>
      <c r="G117" s="100"/>
      <c r="H117" s="100"/>
      <c r="I117" s="100"/>
      <c r="J117" s="100"/>
      <c r="K117" s="100"/>
      <c r="L117" s="100"/>
    </row>
    <row r="118" spans="4:12">
      <c r="D118" s="100"/>
      <c r="E118" s="100"/>
      <c r="F118" s="100"/>
      <c r="G118" s="100"/>
      <c r="H118" s="100"/>
      <c r="I118" s="100"/>
      <c r="J118" s="100"/>
      <c r="K118" s="100"/>
      <c r="L118" s="100"/>
    </row>
    <row r="119" spans="4:12">
      <c r="D119" s="100"/>
      <c r="E119" s="100"/>
      <c r="F119" s="100"/>
      <c r="G119" s="100"/>
      <c r="H119" s="100"/>
      <c r="I119" s="100"/>
      <c r="J119" s="100"/>
      <c r="K119" s="100"/>
      <c r="L119" s="100"/>
    </row>
    <row r="120" spans="4:12">
      <c r="D120" s="100"/>
      <c r="E120" s="100"/>
      <c r="F120" s="100"/>
      <c r="G120" s="100"/>
      <c r="H120" s="100"/>
      <c r="I120" s="100"/>
      <c r="J120" s="100"/>
      <c r="K120" s="100"/>
      <c r="L120" s="100"/>
    </row>
    <row r="121" spans="4:12">
      <c r="D121" s="100"/>
      <c r="E121" s="100"/>
      <c r="F121" s="100"/>
      <c r="G121" s="100"/>
      <c r="H121" s="100"/>
      <c r="I121" s="100"/>
      <c r="J121" s="100"/>
      <c r="K121" s="100"/>
      <c r="L121" s="100"/>
    </row>
    <row r="122" spans="4:12">
      <c r="D122" s="100"/>
      <c r="E122" s="100"/>
      <c r="F122" s="100"/>
      <c r="G122" s="100"/>
      <c r="H122" s="100"/>
      <c r="I122" s="100"/>
      <c r="J122" s="100"/>
      <c r="K122" s="100"/>
      <c r="L122" s="100"/>
    </row>
    <row r="123" spans="4:12">
      <c r="D123" s="100"/>
      <c r="E123" s="100"/>
      <c r="F123" s="100"/>
      <c r="G123" s="100"/>
      <c r="H123" s="100"/>
      <c r="I123" s="100"/>
      <c r="J123" s="100"/>
      <c r="K123" s="100"/>
      <c r="L123" s="100"/>
    </row>
    <row r="124" spans="4:12">
      <c r="D124" s="100"/>
      <c r="E124" s="100"/>
      <c r="F124" s="100"/>
      <c r="G124" s="100"/>
      <c r="H124" s="100"/>
      <c r="I124" s="100"/>
      <c r="J124" s="100"/>
      <c r="K124" s="100"/>
      <c r="L124" s="100"/>
    </row>
    <row r="125" spans="4:12">
      <c r="D125" s="100"/>
      <c r="E125" s="100"/>
      <c r="F125" s="100"/>
      <c r="G125" s="100"/>
      <c r="H125" s="100"/>
      <c r="I125" s="100"/>
      <c r="J125" s="100"/>
      <c r="K125" s="100"/>
      <c r="L125" s="100"/>
    </row>
    <row r="126" spans="4:12">
      <c r="D126" s="100"/>
      <c r="E126" s="100"/>
      <c r="F126" s="100"/>
      <c r="G126" s="100"/>
      <c r="H126" s="100"/>
      <c r="I126" s="100"/>
      <c r="J126" s="100"/>
      <c r="K126" s="100"/>
      <c r="L126" s="100"/>
    </row>
    <row r="127" spans="4:12">
      <c r="D127" s="100"/>
      <c r="E127" s="100"/>
      <c r="F127" s="100"/>
      <c r="G127" s="100"/>
      <c r="H127" s="100"/>
      <c r="I127" s="100"/>
      <c r="J127" s="100"/>
      <c r="K127" s="100"/>
      <c r="L127" s="100"/>
    </row>
    <row r="128" spans="4:12">
      <c r="D128" s="100"/>
      <c r="E128" s="100"/>
      <c r="F128" s="100"/>
      <c r="G128" s="100"/>
      <c r="H128" s="100"/>
      <c r="I128" s="100"/>
      <c r="J128" s="100"/>
      <c r="K128" s="100"/>
      <c r="L128" s="100"/>
    </row>
    <row r="129" spans="4:12">
      <c r="D129" s="100"/>
      <c r="E129" s="100"/>
      <c r="F129" s="100"/>
      <c r="G129" s="100"/>
      <c r="H129" s="100"/>
      <c r="I129" s="100"/>
      <c r="J129" s="100"/>
      <c r="K129" s="100"/>
      <c r="L129" s="100"/>
    </row>
    <row r="130" spans="4:12">
      <c r="D130" s="100"/>
      <c r="E130" s="100"/>
      <c r="F130" s="100"/>
      <c r="G130" s="100"/>
      <c r="H130" s="100"/>
      <c r="I130" s="100"/>
      <c r="J130" s="100"/>
      <c r="K130" s="100"/>
      <c r="L130" s="100"/>
    </row>
    <row r="131" spans="4:12">
      <c r="D131" s="100"/>
      <c r="E131" s="100"/>
      <c r="F131" s="100"/>
      <c r="G131" s="100"/>
      <c r="H131" s="100"/>
      <c r="I131" s="100"/>
      <c r="J131" s="100"/>
      <c r="K131" s="100"/>
      <c r="L131" s="100"/>
    </row>
    <row r="132" spans="4:12">
      <c r="D132" s="100"/>
      <c r="E132" s="100"/>
      <c r="F132" s="100"/>
      <c r="G132" s="100"/>
      <c r="H132" s="100"/>
      <c r="I132" s="100"/>
      <c r="J132" s="100"/>
      <c r="K132" s="100"/>
      <c r="L132" s="100"/>
    </row>
    <row r="133" spans="4:12">
      <c r="D133" s="100"/>
      <c r="E133" s="100"/>
      <c r="F133" s="100"/>
      <c r="G133" s="100"/>
      <c r="H133" s="100"/>
      <c r="I133" s="100"/>
      <c r="J133" s="100"/>
      <c r="K133" s="100"/>
      <c r="L133" s="100"/>
    </row>
    <row r="134" spans="4:12">
      <c r="D134" s="100"/>
      <c r="E134" s="100"/>
      <c r="F134" s="100"/>
      <c r="G134" s="100"/>
      <c r="H134" s="100"/>
      <c r="I134" s="100"/>
      <c r="J134" s="100"/>
      <c r="K134" s="100"/>
      <c r="L134" s="100"/>
    </row>
    <row r="135" spans="4:12">
      <c r="D135" s="100"/>
      <c r="E135" s="100"/>
      <c r="F135" s="100"/>
      <c r="G135" s="100"/>
      <c r="H135" s="100"/>
      <c r="I135" s="100"/>
      <c r="J135" s="100"/>
      <c r="K135" s="100"/>
      <c r="L135" s="100"/>
    </row>
    <row r="136" spans="4:12">
      <c r="D136" s="100"/>
      <c r="E136" s="100"/>
      <c r="F136" s="100"/>
      <c r="G136" s="100"/>
      <c r="H136" s="100"/>
      <c r="I136" s="100"/>
      <c r="J136" s="100"/>
      <c r="K136" s="100"/>
      <c r="L136" s="100"/>
    </row>
    <row r="137" spans="4:12">
      <c r="D137" s="100"/>
      <c r="E137" s="100"/>
      <c r="F137" s="100"/>
      <c r="G137" s="100"/>
      <c r="H137" s="100"/>
      <c r="I137" s="100"/>
      <c r="J137" s="100"/>
      <c r="K137" s="100"/>
      <c r="L137" s="100"/>
    </row>
    <row r="138" spans="4:12">
      <c r="D138" s="100"/>
      <c r="E138" s="100"/>
      <c r="F138" s="100"/>
      <c r="G138" s="100"/>
      <c r="H138" s="100"/>
      <c r="I138" s="100"/>
      <c r="J138" s="100"/>
      <c r="K138" s="100"/>
      <c r="L138" s="100"/>
    </row>
    <row r="139" spans="4:12">
      <c r="D139" s="100"/>
      <c r="E139" s="100"/>
      <c r="F139" s="100"/>
      <c r="G139" s="100"/>
      <c r="H139" s="100"/>
      <c r="I139" s="100"/>
      <c r="J139" s="100"/>
      <c r="K139" s="100"/>
      <c r="L139" s="100"/>
    </row>
    <row r="140" spans="4:12">
      <c r="D140" s="100"/>
      <c r="E140" s="100"/>
      <c r="F140" s="100"/>
      <c r="G140" s="100"/>
      <c r="H140" s="100"/>
      <c r="I140" s="100"/>
      <c r="J140" s="100"/>
      <c r="K140" s="100"/>
      <c r="L140" s="100"/>
    </row>
    <row r="141" spans="4:12">
      <c r="D141" s="100"/>
      <c r="E141" s="100"/>
      <c r="F141" s="100"/>
      <c r="G141" s="100"/>
      <c r="H141" s="100"/>
      <c r="I141" s="100"/>
      <c r="J141" s="100"/>
      <c r="K141" s="100"/>
      <c r="L141" s="100"/>
    </row>
    <row r="142" spans="4:12">
      <c r="D142" s="100"/>
      <c r="E142" s="100"/>
      <c r="F142" s="100"/>
      <c r="G142" s="100"/>
      <c r="H142" s="100"/>
      <c r="I142" s="100"/>
      <c r="J142" s="100"/>
      <c r="K142" s="100"/>
      <c r="L142" s="100"/>
    </row>
    <row r="143" spans="4:12">
      <c r="D143" s="100"/>
      <c r="E143" s="100"/>
      <c r="F143" s="100"/>
      <c r="G143" s="100"/>
      <c r="H143" s="100"/>
      <c r="I143" s="100"/>
      <c r="J143" s="100"/>
      <c r="K143" s="100"/>
      <c r="L143" s="100"/>
    </row>
    <row r="144" spans="4:12">
      <c r="D144" s="100"/>
      <c r="E144" s="100"/>
      <c r="F144" s="100"/>
      <c r="G144" s="100"/>
      <c r="H144" s="100"/>
      <c r="I144" s="100"/>
      <c r="J144" s="100"/>
      <c r="K144" s="100"/>
      <c r="L144" s="100"/>
    </row>
    <row r="145" spans="4:12">
      <c r="D145" s="100"/>
      <c r="E145" s="100"/>
      <c r="F145" s="100"/>
      <c r="G145" s="100"/>
      <c r="H145" s="100"/>
      <c r="I145" s="100"/>
      <c r="J145" s="100"/>
      <c r="K145" s="100"/>
      <c r="L145" s="100"/>
    </row>
    <row r="146" spans="4:12">
      <c r="D146" s="100"/>
      <c r="E146" s="100"/>
      <c r="F146" s="100"/>
      <c r="G146" s="100"/>
      <c r="H146" s="100"/>
      <c r="I146" s="100"/>
      <c r="J146" s="100"/>
      <c r="K146" s="100"/>
      <c r="L146" s="100"/>
    </row>
    <row r="147" spans="4:12">
      <c r="D147" s="100"/>
      <c r="E147" s="100"/>
      <c r="F147" s="100"/>
      <c r="G147" s="100"/>
      <c r="H147" s="100"/>
      <c r="I147" s="100"/>
      <c r="J147" s="100"/>
      <c r="K147" s="100"/>
      <c r="L147" s="100"/>
    </row>
    <row r="148" spans="4:12">
      <c r="D148" s="100"/>
      <c r="E148" s="100"/>
      <c r="F148" s="100"/>
      <c r="G148" s="100"/>
      <c r="H148" s="100"/>
      <c r="I148" s="100"/>
      <c r="J148" s="100"/>
      <c r="K148" s="100"/>
      <c r="L148" s="100"/>
    </row>
    <row r="149" spans="4:12">
      <c r="D149" s="100"/>
      <c r="E149" s="100"/>
      <c r="F149" s="100"/>
      <c r="G149" s="100"/>
      <c r="H149" s="100"/>
      <c r="I149" s="100"/>
      <c r="J149" s="100"/>
      <c r="K149" s="100"/>
      <c r="L149" s="100"/>
    </row>
    <row r="150" spans="4:12">
      <c r="D150" s="100"/>
      <c r="E150" s="100"/>
      <c r="F150" s="100"/>
      <c r="G150" s="100"/>
      <c r="H150" s="100"/>
      <c r="I150" s="100"/>
      <c r="J150" s="100"/>
      <c r="K150" s="100"/>
      <c r="L150" s="100"/>
    </row>
    <row r="151" spans="4:12">
      <c r="D151" s="100"/>
      <c r="E151" s="100"/>
      <c r="F151" s="100"/>
      <c r="G151" s="100"/>
      <c r="H151" s="100"/>
      <c r="I151" s="100"/>
      <c r="J151" s="100"/>
      <c r="K151" s="100"/>
      <c r="L151" s="100"/>
    </row>
    <row r="152" spans="4:12">
      <c r="D152" s="100"/>
      <c r="E152" s="100"/>
      <c r="F152" s="100"/>
      <c r="G152" s="100"/>
      <c r="H152" s="100"/>
      <c r="I152" s="100"/>
      <c r="J152" s="100"/>
      <c r="K152" s="100"/>
      <c r="L152" s="100"/>
    </row>
    <row r="153" spans="4:12">
      <c r="D153" s="100"/>
      <c r="E153" s="100"/>
      <c r="F153" s="100"/>
      <c r="G153" s="100"/>
      <c r="H153" s="100"/>
      <c r="I153" s="100"/>
      <c r="J153" s="100"/>
      <c r="K153" s="100"/>
      <c r="L153" s="100"/>
    </row>
    <row r="154" spans="4:12">
      <c r="D154" s="100"/>
      <c r="E154" s="100"/>
      <c r="F154" s="100"/>
      <c r="G154" s="100"/>
      <c r="H154" s="100"/>
      <c r="I154" s="100"/>
      <c r="J154" s="100"/>
      <c r="K154" s="100"/>
      <c r="L154" s="100"/>
    </row>
    <row r="155" spans="4:12">
      <c r="D155" s="100"/>
      <c r="E155" s="100"/>
      <c r="F155" s="100"/>
      <c r="G155" s="100"/>
      <c r="H155" s="100"/>
      <c r="I155" s="100"/>
      <c r="J155" s="100"/>
      <c r="K155" s="100"/>
      <c r="L155" s="100"/>
    </row>
    <row r="156" spans="4:12">
      <c r="D156" s="100"/>
      <c r="E156" s="100"/>
      <c r="F156" s="100"/>
      <c r="G156" s="100"/>
      <c r="H156" s="100"/>
      <c r="I156" s="100"/>
      <c r="J156" s="100"/>
      <c r="K156" s="100"/>
      <c r="L156" s="100"/>
    </row>
    <row r="157" spans="4:12">
      <c r="D157" s="100"/>
      <c r="E157" s="100"/>
      <c r="F157" s="100"/>
      <c r="G157" s="100"/>
      <c r="H157" s="100"/>
      <c r="I157" s="100"/>
      <c r="J157" s="100"/>
      <c r="K157" s="100"/>
      <c r="L157" s="100"/>
    </row>
    <row r="158" spans="4:12">
      <c r="D158" s="100"/>
      <c r="E158" s="100"/>
      <c r="F158" s="100"/>
      <c r="G158" s="100"/>
      <c r="H158" s="100"/>
      <c r="I158" s="100"/>
      <c r="J158" s="100"/>
      <c r="K158" s="100"/>
      <c r="L158" s="100"/>
    </row>
  </sheetData>
  <mergeCells count="10">
    <mergeCell ref="D29:D30"/>
    <mergeCell ref="E29:O30"/>
    <mergeCell ref="D16:D17"/>
    <mergeCell ref="H10:H11"/>
    <mergeCell ref="D3:D4"/>
    <mergeCell ref="D6:D7"/>
    <mergeCell ref="D10:D11"/>
    <mergeCell ref="D13:D14"/>
    <mergeCell ref="H16:H17"/>
    <mergeCell ref="H13:H14"/>
  </mergeCells>
  <phoneticPr fontId="5"/>
  <dataValidations count="2">
    <dataValidation type="list" allowBlank="1" showInputMessage="1" showErrorMessage="1" sqref="B11">
      <formula1>"農道整備事業,小規模かんがい対策事業"</formula1>
    </dataValidation>
    <dataValidation type="list" allowBlank="1" showInputMessage="1" showErrorMessage="1" sqref="B12">
      <formula1>"直営,請負"</formula1>
    </dataValidation>
  </dataValidations>
  <hyperlinks>
    <hyperlink ref="A1" location="印刷選択!A1" display="印刷選択"/>
  </hyperlinks>
  <pageMargins left="0.7" right="0.7" top="0.75" bottom="0.75" header="0.3" footer="0.3"/>
  <pageSetup paperSize="9" scale="2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99"/>
  </sheetPr>
  <dimension ref="A1:J34"/>
  <sheetViews>
    <sheetView view="pageBreakPreview" zoomScaleNormal="100" zoomScaleSheetLayoutView="100" workbookViewId="0">
      <selection activeCell="K17" sqref="K17"/>
    </sheetView>
  </sheetViews>
  <sheetFormatPr defaultRowHeight="14.25"/>
  <cols>
    <col min="1" max="1" width="10.125" style="62" customWidth="1"/>
    <col min="2" max="5" width="9" style="62"/>
    <col min="6" max="6" width="11" style="62" bestFit="1" customWidth="1"/>
    <col min="7" max="7" width="11.375" style="62" customWidth="1"/>
    <col min="8" max="8" width="17.875" style="62" customWidth="1"/>
    <col min="9" max="9" width="2.875" style="62" customWidth="1"/>
    <col min="10" max="10" width="13" style="62" bestFit="1" customWidth="1"/>
    <col min="11" max="16384" width="9" style="62"/>
  </cols>
  <sheetData>
    <row r="1" spans="1:10">
      <c r="A1" s="83" t="s">
        <v>54</v>
      </c>
    </row>
    <row r="2" spans="1:10">
      <c r="J2" s="164" t="s">
        <v>263</v>
      </c>
    </row>
    <row r="3" spans="1:10">
      <c r="H3" s="94">
        <f>データ!E14</f>
        <v>0</v>
      </c>
      <c r="J3" s="194" t="s">
        <v>292</v>
      </c>
    </row>
    <row r="6" spans="1:10">
      <c r="A6" s="62" t="s">
        <v>489</v>
      </c>
    </row>
    <row r="8" spans="1:10">
      <c r="F8" s="62" t="s">
        <v>123</v>
      </c>
    </row>
    <row r="9" spans="1:10" ht="21" customHeight="1">
      <c r="F9" s="103" t="s">
        <v>124</v>
      </c>
      <c r="G9" s="446">
        <f>データ!$B$8</f>
        <v>0</v>
      </c>
      <c r="H9" s="447"/>
    </row>
    <row r="10" spans="1:10" ht="21" customHeight="1">
      <c r="F10" s="103"/>
      <c r="G10" s="446" t="str">
        <f>データ!$B$6</f>
        <v>Test地区</v>
      </c>
      <c r="H10" s="447"/>
    </row>
    <row r="11" spans="1:10" ht="21" customHeight="1">
      <c r="F11" s="103" t="s">
        <v>89</v>
      </c>
      <c r="G11" s="446" t="str">
        <f>"地区代表  "&amp;データ!$B$7</f>
        <v xml:space="preserve">地区代表  </v>
      </c>
      <c r="H11" s="447"/>
    </row>
    <row r="12" spans="1:10">
      <c r="F12" s="103"/>
      <c r="G12" s="61"/>
    </row>
    <row r="16" spans="1:10">
      <c r="A16" s="466" t="str">
        <f>"令和"&amp;データ!B3&amp;"年度平戸市農業農村整備事業補助金交付申請書（変更）"</f>
        <v>令和8年度平戸市農業農村整備事業補助金交付申請書（変更）</v>
      </c>
      <c r="B16" s="466"/>
      <c r="C16" s="466"/>
      <c r="D16" s="466"/>
      <c r="E16" s="466"/>
      <c r="F16" s="466"/>
      <c r="G16" s="466"/>
      <c r="H16" s="466"/>
    </row>
    <row r="21" spans="1:8" ht="18.75" customHeight="1">
      <c r="A21" s="465" t="str">
        <f>"　"&amp;DBCS(TEXT(データ!F11,"ggge年m月d日"))&amp;"付け平戸市指令"&amp;データ!B3&amp;"農整第"&amp;DBCS(データ!B5)&amp;"号で交付決定の通知があった "&amp;データ!B6&amp;"　"&amp;データ!B11&amp;"について、精査の結果、変更が生じたため、平戸市農業農村整備事業補助金"&amp;DBCS(TEXT(データ!J14," #,##0")&amp;"円を交付されるよう平戸市補助金等交付規則第４条の規定により、次の関係書類を添えて申請します。")</f>
        <v>　明治３３年１月０日付け平戸市指令8農整第号で交付決定の通知があった Test地区　農道整備事業について、精査の結果、変更が生じたため、平戸市農業農村整備事業補助金　０円を交付されるよう平戸市補助金等交付規則第４条の規定により、次の関係書類を添えて申請します。</v>
      </c>
      <c r="B21" s="465"/>
      <c r="C21" s="465"/>
      <c r="D21" s="465"/>
      <c r="E21" s="465"/>
      <c r="F21" s="465"/>
      <c r="G21" s="465"/>
      <c r="H21" s="465"/>
    </row>
    <row r="22" spans="1:8" ht="18.75" customHeight="1">
      <c r="A22" s="465"/>
      <c r="B22" s="465"/>
      <c r="C22" s="465"/>
      <c r="D22" s="465"/>
      <c r="E22" s="465"/>
      <c r="F22" s="465"/>
      <c r="G22" s="465"/>
      <c r="H22" s="465"/>
    </row>
    <row r="23" spans="1:8" ht="18.75" customHeight="1">
      <c r="A23" s="465"/>
      <c r="B23" s="465"/>
      <c r="C23" s="465"/>
      <c r="D23" s="465"/>
      <c r="E23" s="465"/>
      <c r="F23" s="465"/>
      <c r="G23" s="465"/>
      <c r="H23" s="465"/>
    </row>
    <row r="24" spans="1:8" ht="18.75" customHeight="1">
      <c r="A24" s="465"/>
      <c r="B24" s="465"/>
      <c r="C24" s="465"/>
      <c r="D24" s="465"/>
      <c r="E24" s="465"/>
      <c r="F24" s="465"/>
      <c r="G24" s="465"/>
      <c r="H24" s="465"/>
    </row>
    <row r="28" spans="1:8">
      <c r="A28" s="62" t="s">
        <v>53</v>
      </c>
    </row>
    <row r="30" spans="1:8">
      <c r="B30" s="92" t="s">
        <v>195</v>
      </c>
    </row>
    <row r="32" spans="1:8">
      <c r="B32" s="62" t="s">
        <v>224</v>
      </c>
    </row>
    <row r="34" spans="2:2">
      <c r="B34" s="62" t="s">
        <v>225</v>
      </c>
    </row>
  </sheetData>
  <mergeCells count="5">
    <mergeCell ref="A16:H16"/>
    <mergeCell ref="A21:H24"/>
    <mergeCell ref="G9:H9"/>
    <mergeCell ref="G10:H10"/>
    <mergeCell ref="G11:H11"/>
  </mergeCells>
  <phoneticPr fontId="5"/>
  <hyperlinks>
    <hyperlink ref="J2" location="印刷選択!A1" display="選択画面"/>
    <hyperlink ref="J3" location="データ!A1" display="データ!A1"/>
  </hyperlinks>
  <printOptions horizontalCentered="1"/>
  <pageMargins left="0.70866141732283472" right="0.70866141732283472" top="1.9685039370078741" bottom="0.74803149606299213"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99"/>
  </sheetPr>
  <dimension ref="A1:K52"/>
  <sheetViews>
    <sheetView view="pageBreakPreview" zoomScaleNormal="100" zoomScaleSheetLayoutView="100" workbookViewId="0">
      <selection activeCell="K13" sqref="K13"/>
    </sheetView>
  </sheetViews>
  <sheetFormatPr defaultRowHeight="14.25"/>
  <cols>
    <col min="1" max="1" width="4.375" style="62" customWidth="1"/>
    <col min="2" max="2" width="14.75" style="62" customWidth="1"/>
    <col min="3" max="3" width="5.75" style="62" customWidth="1"/>
    <col min="4" max="8" width="9" style="62"/>
    <col min="9" max="9" width="9.875" style="62" customWidth="1"/>
    <col min="10" max="10" width="2.875" style="62" customWidth="1"/>
    <col min="11" max="11" width="13" style="62" bestFit="1" customWidth="1"/>
    <col min="12" max="16384" width="9" style="62"/>
  </cols>
  <sheetData>
    <row r="1" spans="1:11">
      <c r="A1" s="83" t="s">
        <v>9</v>
      </c>
    </row>
    <row r="2" spans="1:11">
      <c r="K2" s="164" t="s">
        <v>264</v>
      </c>
    </row>
    <row r="3" spans="1:11">
      <c r="K3" s="194" t="s">
        <v>292</v>
      </c>
    </row>
    <row r="5" spans="1:11">
      <c r="A5" s="437" t="s">
        <v>231</v>
      </c>
      <c r="B5" s="437"/>
      <c r="C5" s="437"/>
      <c r="D5" s="437"/>
      <c r="E5" s="437"/>
      <c r="F5" s="437"/>
      <c r="G5" s="437"/>
      <c r="H5" s="437"/>
      <c r="I5" s="437"/>
    </row>
    <row r="6" spans="1:11">
      <c r="A6" s="104"/>
      <c r="B6" s="104"/>
      <c r="C6" s="104"/>
      <c r="D6" s="104"/>
      <c r="E6" s="104"/>
      <c r="F6" s="104"/>
      <c r="G6" s="104"/>
      <c r="H6" s="104"/>
      <c r="I6" s="104"/>
    </row>
    <row r="7" spans="1:11">
      <c r="A7" s="104"/>
      <c r="B7" s="104"/>
      <c r="C7" s="104"/>
      <c r="D7" s="104"/>
      <c r="E7" s="104"/>
      <c r="F7" s="104"/>
      <c r="G7" s="104"/>
      <c r="H7" s="104"/>
      <c r="I7" s="104"/>
    </row>
    <row r="9" spans="1:11" ht="16.5" customHeight="1">
      <c r="A9" s="62" t="s">
        <v>10</v>
      </c>
    </row>
    <row r="10" spans="1:11" ht="16.5" customHeight="1"/>
    <row r="11" spans="1:11" ht="21" customHeight="1">
      <c r="B11" s="62" t="s">
        <v>150</v>
      </c>
      <c r="D11" s="61" t="str">
        <f>データ!B6</f>
        <v>Test地区</v>
      </c>
    </row>
    <row r="12" spans="1:11" ht="21" customHeight="1"/>
    <row r="13" spans="1:11" ht="21" customHeight="1">
      <c r="B13" s="62" t="s">
        <v>151</v>
      </c>
      <c r="D13" s="61" t="str">
        <f>データ!B11</f>
        <v>農道整備事業</v>
      </c>
    </row>
    <row r="14" spans="1:11" ht="21" customHeight="1">
      <c r="D14" s="61"/>
    </row>
    <row r="15" spans="1:11" ht="21" customHeight="1">
      <c r="B15" s="62" t="s">
        <v>152</v>
      </c>
      <c r="D15" s="61">
        <f>データ!B14</f>
        <v>0</v>
      </c>
    </row>
    <row r="16" spans="1:11" ht="21" customHeight="1">
      <c r="D16" s="61"/>
    </row>
    <row r="17" spans="1:9" ht="21" customHeight="1">
      <c r="B17" s="62" t="s">
        <v>153</v>
      </c>
      <c r="D17" s="61" t="str">
        <f>データ!B17&amp;" ha（田 "&amp;データ!B18&amp;"ha　畑 "&amp;データ!B19&amp;"ha　果樹園 "&amp;データ!B20&amp;"ha）"</f>
        <v>0 ha（田 ha　畑 ha　果樹園 ha）</v>
      </c>
    </row>
    <row r="18" spans="1:9" ht="21" customHeight="1">
      <c r="D18" s="61"/>
    </row>
    <row r="19" spans="1:9" ht="21" customHeight="1">
      <c r="B19" s="62" t="s">
        <v>154</v>
      </c>
      <c r="D19" s="61" t="str">
        <f>データ!B22&amp;" 戸"</f>
        <v xml:space="preserve"> 戸</v>
      </c>
    </row>
    <row r="20" spans="1:9" ht="21" customHeight="1">
      <c r="D20" s="61"/>
    </row>
    <row r="21" spans="1:9" ht="21" customHeight="1">
      <c r="B21" s="62" t="s">
        <v>155</v>
      </c>
      <c r="D21" s="446">
        <f>データ!B15</f>
        <v>0</v>
      </c>
      <c r="E21" s="447"/>
      <c r="F21" s="447"/>
      <c r="G21" s="447"/>
      <c r="H21" s="447"/>
      <c r="I21" s="447"/>
    </row>
    <row r="22" spans="1:9" ht="21" customHeight="1">
      <c r="D22" s="61"/>
    </row>
    <row r="23" spans="1:9" ht="21" customHeight="1">
      <c r="B23" s="62" t="s">
        <v>156</v>
      </c>
      <c r="D23" s="62" t="str">
        <f>"当初 "&amp;TEXT(データ!E7,"ggge年m月d日")&amp;" から "&amp;TEXT(データ!F7,"ggge年m月d日")&amp;" まで "</f>
        <v xml:space="preserve">当初 明治33年1月0日 から 明治33年1月0日 まで </v>
      </c>
    </row>
    <row r="24" spans="1:9" ht="21" customHeight="1">
      <c r="D24" s="61" t="str">
        <f>"変更 "&amp;TEXT(データ!E7,"ggge年m月d日")&amp;" から "&amp;TEXT(データ!F8,"ggge年m月d日")&amp;" まで "</f>
        <v xml:space="preserve">変更 明治33年1月0日 から 明治33年1月0日 まで </v>
      </c>
    </row>
    <row r="25" spans="1:9" ht="21" customHeight="1">
      <c r="D25" s="61"/>
    </row>
    <row r="26" spans="1:9" ht="21" customHeight="1">
      <c r="B26" s="62" t="s">
        <v>157</v>
      </c>
      <c r="D26" s="61" t="str">
        <f>データ!B12</f>
        <v>請負</v>
      </c>
    </row>
    <row r="27" spans="1:9" ht="21" customHeight="1">
      <c r="D27" s="61"/>
    </row>
    <row r="28" spans="1:9" ht="21" customHeight="1">
      <c r="B28" s="62" t="s">
        <v>158</v>
      </c>
      <c r="D28" s="62" t="str">
        <f>"当初 "&amp;DBCS(TEXT(データ!I11,"#,##0円"))</f>
        <v>当初 ０円</v>
      </c>
    </row>
    <row r="29" spans="1:9" ht="21" customHeight="1">
      <c r="D29" s="61" t="str">
        <f>"変更 "&amp;DBCS(TEXT(データ!I14,"#,##0円"))</f>
        <v>変更 ０円</v>
      </c>
    </row>
    <row r="30" spans="1:9" ht="16.5" customHeight="1">
      <c r="D30" s="61"/>
    </row>
    <row r="31" spans="1:9" ht="16.5" customHeight="1">
      <c r="D31" s="61"/>
    </row>
    <row r="32" spans="1:9" ht="16.5" customHeight="1">
      <c r="A32" s="62" t="s">
        <v>483</v>
      </c>
      <c r="D32" s="61"/>
    </row>
    <row r="33" spans="1:9" ht="16.5" customHeight="1">
      <c r="D33" s="61"/>
    </row>
    <row r="34" spans="1:9" ht="16.5" customHeight="1">
      <c r="B34" s="488">
        <f>データ!E29</f>
        <v>0</v>
      </c>
      <c r="C34" s="489"/>
      <c r="D34" s="489"/>
      <c r="E34" s="489"/>
      <c r="F34" s="489"/>
      <c r="G34" s="489"/>
      <c r="H34" s="489"/>
      <c r="I34" s="489"/>
    </row>
    <row r="35" spans="1:9" ht="16.5" customHeight="1">
      <c r="B35" s="489"/>
      <c r="C35" s="489"/>
      <c r="D35" s="489"/>
      <c r="E35" s="489"/>
      <c r="F35" s="489"/>
      <c r="G35" s="489"/>
      <c r="H35" s="489"/>
      <c r="I35" s="489"/>
    </row>
    <row r="36" spans="1:9" ht="16.5" customHeight="1">
      <c r="B36" s="489"/>
      <c r="C36" s="489"/>
      <c r="D36" s="489"/>
      <c r="E36" s="489"/>
      <c r="F36" s="489"/>
      <c r="G36" s="489"/>
      <c r="H36" s="489"/>
      <c r="I36" s="489"/>
    </row>
    <row r="37" spans="1:9" ht="16.5" customHeight="1">
      <c r="B37" s="489"/>
      <c r="C37" s="489"/>
      <c r="D37" s="489"/>
      <c r="E37" s="489"/>
      <c r="F37" s="489"/>
      <c r="G37" s="489"/>
      <c r="H37" s="489"/>
      <c r="I37" s="489"/>
    </row>
    <row r="38" spans="1:9" ht="16.5" customHeight="1">
      <c r="B38" s="489"/>
      <c r="C38" s="489"/>
      <c r="D38" s="489"/>
      <c r="E38" s="489"/>
      <c r="F38" s="489"/>
      <c r="G38" s="489"/>
      <c r="H38" s="489"/>
      <c r="I38" s="489"/>
    </row>
    <row r="39" spans="1:9" ht="16.5" customHeight="1">
      <c r="D39" s="61"/>
    </row>
    <row r="40" spans="1:9" ht="16.5" customHeight="1">
      <c r="A40" s="62" t="s">
        <v>484</v>
      </c>
      <c r="D40" s="61"/>
    </row>
    <row r="41" spans="1:9" ht="16.5" customHeight="1"/>
    <row r="42" spans="1:9" ht="16.5" customHeight="1">
      <c r="C42" s="62" t="s">
        <v>92</v>
      </c>
    </row>
    <row r="43" spans="1:9" ht="16.5" customHeight="1">
      <c r="D43" s="61"/>
    </row>
    <row r="44" spans="1:9" ht="16.5" customHeight="1"/>
    <row r="45" spans="1:9" ht="16.5" customHeight="1">
      <c r="D45" s="61"/>
    </row>
    <row r="46" spans="1:9" ht="16.5" customHeight="1"/>
    <row r="47" spans="1:9" ht="16.5" customHeight="1">
      <c r="D47" s="61"/>
    </row>
    <row r="48" spans="1:9" ht="16.5" customHeight="1"/>
    <row r="49" ht="16.5" customHeight="1"/>
    <row r="50" ht="16.5" customHeight="1"/>
    <row r="51" ht="16.5" customHeight="1"/>
    <row r="52" ht="16.5" customHeight="1"/>
  </sheetData>
  <mergeCells count="3">
    <mergeCell ref="A5:I5"/>
    <mergeCell ref="D21:I21"/>
    <mergeCell ref="B34:I38"/>
  </mergeCells>
  <phoneticPr fontId="5"/>
  <hyperlinks>
    <hyperlink ref="K2" location="印刷選択!A1" display="選択画面"/>
    <hyperlink ref="K3" location="データ!A1" display="データ!A1"/>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99"/>
  </sheetPr>
  <dimension ref="A1:H26"/>
  <sheetViews>
    <sheetView view="pageBreakPreview" zoomScale="98" zoomScaleNormal="100" zoomScaleSheetLayoutView="98" workbookViewId="0">
      <selection activeCell="H3" sqref="H3"/>
    </sheetView>
  </sheetViews>
  <sheetFormatPr defaultRowHeight="14.25"/>
  <cols>
    <col min="1" max="1" width="12.625" style="62" customWidth="1"/>
    <col min="2" max="5" width="11.5" style="62" customWidth="1"/>
    <col min="6" max="6" width="14" style="62" customWidth="1"/>
    <col min="7" max="7" width="2.875" style="62" customWidth="1"/>
    <col min="8" max="8" width="13" style="62" bestFit="1" customWidth="1"/>
    <col min="9" max="16384" width="9" style="62"/>
  </cols>
  <sheetData>
    <row r="1" spans="1:8">
      <c r="A1" s="81" t="s">
        <v>140</v>
      </c>
    </row>
    <row r="2" spans="1:8">
      <c r="A2" s="59"/>
      <c r="H2" s="164" t="s">
        <v>264</v>
      </c>
    </row>
    <row r="3" spans="1:8">
      <c r="H3" s="194" t="s">
        <v>292</v>
      </c>
    </row>
    <row r="4" spans="1:8">
      <c r="A4" s="437" t="s">
        <v>232</v>
      </c>
      <c r="B4" s="437"/>
      <c r="C4" s="437"/>
      <c r="D4" s="437"/>
      <c r="E4" s="437"/>
      <c r="F4" s="437"/>
    </row>
    <row r="5" spans="1:8">
      <c r="A5" s="61"/>
    </row>
    <row r="7" spans="1:8">
      <c r="A7" s="62" t="s">
        <v>65</v>
      </c>
    </row>
    <row r="8" spans="1:8">
      <c r="F8" s="63" t="s">
        <v>76</v>
      </c>
    </row>
    <row r="9" spans="1:8">
      <c r="A9" s="468" t="s">
        <v>66</v>
      </c>
      <c r="B9" s="490" t="s">
        <v>238</v>
      </c>
      <c r="C9" s="490" t="s">
        <v>239</v>
      </c>
      <c r="D9" s="470" t="s">
        <v>72</v>
      </c>
      <c r="E9" s="471"/>
      <c r="F9" s="468" t="s">
        <v>75</v>
      </c>
    </row>
    <row r="10" spans="1:8">
      <c r="A10" s="469"/>
      <c r="B10" s="491"/>
      <c r="C10" s="491"/>
      <c r="D10" s="105" t="s">
        <v>73</v>
      </c>
      <c r="E10" s="105" t="s">
        <v>74</v>
      </c>
      <c r="F10" s="469"/>
    </row>
    <row r="11" spans="1:8" ht="27" customHeight="1">
      <c r="A11" s="66" t="s">
        <v>67</v>
      </c>
      <c r="B11" s="67">
        <f>データ!J11</f>
        <v>0</v>
      </c>
      <c r="C11" s="144">
        <f>データ!J14</f>
        <v>0</v>
      </c>
      <c r="D11" s="155">
        <f>IF((C11-B11)&lt;0,0,C11-B11)</f>
        <v>0</v>
      </c>
      <c r="E11" s="155">
        <f>IF((C11-B11)&gt;0,0,B11-C11)</f>
        <v>0</v>
      </c>
      <c r="F11" s="66"/>
    </row>
    <row r="12" spans="1:8" ht="27" customHeight="1">
      <c r="A12" s="66" t="s">
        <v>68</v>
      </c>
      <c r="B12" s="67">
        <f>データ!K11</f>
        <v>0</v>
      </c>
      <c r="C12" s="144">
        <f>データ!K14</f>
        <v>0</v>
      </c>
      <c r="D12" s="155">
        <f t="shared" ref="D12:D13" si="0">IF((C12-B12)&lt;0,0,C12-B12)</f>
        <v>0</v>
      </c>
      <c r="E12" s="155">
        <f t="shared" ref="E12:E13" si="1">IF((C12-B12)&gt;0,0,B12-C12)</f>
        <v>0</v>
      </c>
      <c r="F12" s="66"/>
    </row>
    <row r="13" spans="1:8" ht="27" customHeight="1">
      <c r="A13" s="105" t="s">
        <v>69</v>
      </c>
      <c r="B13" s="67">
        <f>B11+B12</f>
        <v>0</v>
      </c>
      <c r="C13" s="143">
        <f>SUM(C11:C12)</f>
        <v>0</v>
      </c>
      <c r="D13" s="67">
        <f t="shared" si="0"/>
        <v>0</v>
      </c>
      <c r="E13" s="155">
        <f t="shared" si="1"/>
        <v>0</v>
      </c>
      <c r="F13" s="66"/>
    </row>
    <row r="14" spans="1:8">
      <c r="B14" s="68"/>
    </row>
    <row r="15" spans="1:8">
      <c r="B15" s="68"/>
    </row>
    <row r="16" spans="1:8">
      <c r="B16" s="68"/>
    </row>
    <row r="17" spans="1:6">
      <c r="B17" s="68"/>
    </row>
    <row r="18" spans="1:6">
      <c r="A18" s="62" t="s">
        <v>77</v>
      </c>
      <c r="B18" s="68"/>
    </row>
    <row r="19" spans="1:6">
      <c r="B19" s="68"/>
      <c r="F19" s="63" t="s">
        <v>76</v>
      </c>
    </row>
    <row r="20" spans="1:6">
      <c r="A20" s="468" t="s">
        <v>66</v>
      </c>
      <c r="B20" s="490" t="s">
        <v>240</v>
      </c>
      <c r="C20" s="490" t="s">
        <v>239</v>
      </c>
      <c r="D20" s="470" t="s">
        <v>72</v>
      </c>
      <c r="E20" s="471"/>
      <c r="F20" s="468" t="s">
        <v>75</v>
      </c>
    </row>
    <row r="21" spans="1:6">
      <c r="A21" s="469"/>
      <c r="B21" s="491"/>
      <c r="C21" s="491"/>
      <c r="D21" s="105" t="s">
        <v>73</v>
      </c>
      <c r="E21" s="105" t="s">
        <v>74</v>
      </c>
      <c r="F21" s="469"/>
    </row>
    <row r="22" spans="1:6" ht="27" customHeight="1">
      <c r="A22" s="66" t="s">
        <v>78</v>
      </c>
      <c r="B22" s="67">
        <f>データ!M11</f>
        <v>0</v>
      </c>
      <c r="C22" s="144">
        <f>データ!M14</f>
        <v>0</v>
      </c>
      <c r="D22" s="67">
        <f t="shared" ref="D22:D26" si="2">IF((C22-B22)&lt;0,0,C22-B22)</f>
        <v>0</v>
      </c>
      <c r="E22" s="155">
        <f t="shared" ref="E22:E26" si="3">IF((C22-B22)&gt;0,0,B22-C22)</f>
        <v>0</v>
      </c>
      <c r="F22" s="66"/>
    </row>
    <row r="23" spans="1:6" ht="27" customHeight="1">
      <c r="A23" s="66" t="s">
        <v>79</v>
      </c>
      <c r="B23" s="67">
        <f>データ!N11</f>
        <v>0</v>
      </c>
      <c r="C23" s="144">
        <f>データ!N14</f>
        <v>0</v>
      </c>
      <c r="D23" s="67">
        <f t="shared" si="2"/>
        <v>0</v>
      </c>
      <c r="E23" s="156">
        <f t="shared" si="3"/>
        <v>0</v>
      </c>
      <c r="F23" s="66"/>
    </row>
    <row r="24" spans="1:6" ht="27" customHeight="1">
      <c r="A24" s="66" t="s">
        <v>206</v>
      </c>
      <c r="B24" s="67">
        <f>データ!O11</f>
        <v>0</v>
      </c>
      <c r="C24" s="144">
        <f>データ!O14</f>
        <v>0</v>
      </c>
      <c r="D24" s="155">
        <f t="shared" si="2"/>
        <v>0</v>
      </c>
      <c r="E24" s="155">
        <f t="shared" si="3"/>
        <v>0</v>
      </c>
      <c r="F24" s="66"/>
    </row>
    <row r="25" spans="1:6" ht="27" customHeight="1">
      <c r="A25" s="66" t="s">
        <v>207</v>
      </c>
      <c r="B25" s="170">
        <v>0</v>
      </c>
      <c r="C25" s="72">
        <v>0</v>
      </c>
      <c r="D25" s="156">
        <f t="shared" si="2"/>
        <v>0</v>
      </c>
      <c r="E25" s="156">
        <f t="shared" si="3"/>
        <v>0</v>
      </c>
      <c r="F25" s="66"/>
    </row>
    <row r="26" spans="1:6" ht="27" customHeight="1">
      <c r="A26" s="105" t="s">
        <v>69</v>
      </c>
      <c r="B26" s="67">
        <f>SUM(B22:B25)</f>
        <v>0</v>
      </c>
      <c r="C26" s="144">
        <f>SUM(C22:C25)</f>
        <v>0</v>
      </c>
      <c r="D26" s="67">
        <f t="shared" si="2"/>
        <v>0</v>
      </c>
      <c r="E26" s="67">
        <f t="shared" si="3"/>
        <v>0</v>
      </c>
      <c r="F26" s="66"/>
    </row>
  </sheetData>
  <mergeCells count="11">
    <mergeCell ref="A20:A21"/>
    <mergeCell ref="B20:B21"/>
    <mergeCell ref="C20:C21"/>
    <mergeCell ref="D20:E20"/>
    <mergeCell ref="F20:F21"/>
    <mergeCell ref="A4:F4"/>
    <mergeCell ref="A9:A10"/>
    <mergeCell ref="B9:B10"/>
    <mergeCell ref="C9:C10"/>
    <mergeCell ref="D9:E9"/>
    <mergeCell ref="F9:F10"/>
  </mergeCells>
  <phoneticPr fontId="5"/>
  <hyperlinks>
    <hyperlink ref="H2" location="印刷選択!A1" display="選択画面"/>
    <hyperlink ref="H3" location="データ!A1" display="データ!A1"/>
  </hyperlink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99"/>
  </sheetPr>
  <dimension ref="A1:J37"/>
  <sheetViews>
    <sheetView view="pageBreakPreview" zoomScaleNormal="100" zoomScaleSheetLayoutView="100" workbookViewId="0">
      <selection activeCell="J9" sqref="J9"/>
    </sheetView>
  </sheetViews>
  <sheetFormatPr defaultRowHeight="14.25"/>
  <cols>
    <col min="1" max="1" width="9" style="62"/>
    <col min="2" max="4" width="10.125" style="62" customWidth="1"/>
    <col min="5" max="6" width="9" style="62"/>
    <col min="7" max="7" width="7.125" style="62" customWidth="1"/>
    <col min="8" max="8" width="23.875" style="62" bestFit="1" customWidth="1"/>
    <col min="9" max="9" width="2.875" style="62" customWidth="1"/>
    <col min="10" max="10" width="13" style="62" bestFit="1" customWidth="1"/>
    <col min="11" max="16384" width="9" style="62"/>
  </cols>
  <sheetData>
    <row r="1" spans="1:10">
      <c r="A1" s="83" t="s">
        <v>55</v>
      </c>
    </row>
    <row r="2" spans="1:10" ht="21" customHeight="1">
      <c r="H2" s="71" t="str">
        <f>"平戸市指令"&amp;データ!B3&amp;"農整第 "&amp;データ!B5&amp;" 号"</f>
        <v>平戸市指令8農整第  号</v>
      </c>
      <c r="J2" s="164" t="s">
        <v>263</v>
      </c>
    </row>
    <row r="3" spans="1:10" ht="21" customHeight="1">
      <c r="H3" s="94">
        <f>データ!F14</f>
        <v>0</v>
      </c>
      <c r="J3" s="194" t="s">
        <v>292</v>
      </c>
    </row>
    <row r="4" spans="1:10" ht="21" customHeight="1"/>
    <row r="5" spans="1:10" ht="26.25" customHeight="1">
      <c r="B5" s="61">
        <f>データ!$B$8</f>
        <v>0</v>
      </c>
    </row>
    <row r="6" spans="1:10" ht="26.25" customHeight="1">
      <c r="B6" s="61" t="str">
        <f>"　"&amp;データ!$B$6</f>
        <v>　Test地区</v>
      </c>
    </row>
    <row r="7" spans="1:10" ht="21" customHeight="1">
      <c r="B7" s="113" t="str">
        <f>"  地区代表　"&amp;データ!$B$7&amp;"　様"</f>
        <v xml:space="preserve">  地区代表　　様</v>
      </c>
    </row>
    <row r="11" spans="1:10">
      <c r="G11" s="62" t="s">
        <v>490</v>
      </c>
    </row>
    <row r="15" spans="1:10">
      <c r="A15" s="466" t="str">
        <f>"令和"&amp;データ!B3&amp;"年度 平戸市農業農村整備事業補助金(変更）交付決定通知書"</f>
        <v>令和8年度 平戸市農業農村整備事業補助金(変更）交付決定通知書</v>
      </c>
      <c r="B15" s="466"/>
      <c r="C15" s="466"/>
      <c r="D15" s="466"/>
      <c r="E15" s="466"/>
      <c r="F15" s="466"/>
      <c r="G15" s="466"/>
      <c r="H15" s="466"/>
    </row>
    <row r="19" spans="1:8">
      <c r="A19" s="473" t="str">
        <f>"　"&amp;DBCS(TEXT(データ!E14,"ggge年m月d日"))&amp;"付けで、変更申請のあった令和"&amp;データ!B3&amp;"年度平戸市農業農村整備事業補助金については、平戸市補助金等交付規則第５条の規定により、下記のとおり交付することに決定したので、同規則第７条の規定により通知する。"</f>
        <v>　明治３３年１月０日付けで、変更申請のあった令和8年度平戸市農業農村整備事業補助金については、平戸市補助金等交付規則第５条の規定により、下記のとおり交付することに決定したので、同規則第７条の規定により通知する。</v>
      </c>
      <c r="B19" s="473"/>
      <c r="C19" s="473"/>
      <c r="D19" s="473"/>
      <c r="E19" s="473"/>
      <c r="F19" s="473"/>
      <c r="G19" s="473"/>
      <c r="H19" s="473"/>
    </row>
    <row r="20" spans="1:8">
      <c r="A20" s="473"/>
      <c r="B20" s="473"/>
      <c r="C20" s="473"/>
      <c r="D20" s="473"/>
      <c r="E20" s="473"/>
      <c r="F20" s="473"/>
      <c r="G20" s="473"/>
      <c r="H20" s="473"/>
    </row>
    <row r="21" spans="1:8">
      <c r="A21" s="473"/>
      <c r="B21" s="473"/>
      <c r="C21" s="473"/>
      <c r="D21" s="473"/>
      <c r="E21" s="473"/>
      <c r="F21" s="473"/>
      <c r="G21" s="473"/>
      <c r="H21" s="473"/>
    </row>
    <row r="22" spans="1:8">
      <c r="A22" s="473"/>
      <c r="B22" s="473"/>
      <c r="C22" s="473"/>
      <c r="D22" s="473"/>
      <c r="E22" s="473"/>
      <c r="F22" s="473"/>
      <c r="G22" s="473"/>
      <c r="H22" s="473"/>
    </row>
    <row r="23" spans="1:8">
      <c r="A23" s="108"/>
      <c r="B23" s="108"/>
      <c r="C23" s="108"/>
      <c r="D23" s="108"/>
      <c r="E23" s="108"/>
      <c r="F23" s="108"/>
      <c r="G23" s="108"/>
      <c r="H23" s="108"/>
    </row>
    <row r="25" spans="1:8">
      <c r="A25" s="437" t="s">
        <v>8</v>
      </c>
      <c r="B25" s="437"/>
      <c r="C25" s="437"/>
      <c r="D25" s="437"/>
      <c r="E25" s="437"/>
      <c r="F25" s="437"/>
      <c r="G25" s="437"/>
      <c r="H25" s="437"/>
    </row>
    <row r="26" spans="1:8">
      <c r="A26" s="106"/>
      <c r="B26" s="106"/>
      <c r="C26" s="106"/>
      <c r="D26" s="106"/>
      <c r="E26" s="106"/>
      <c r="F26" s="106"/>
      <c r="G26" s="106"/>
      <c r="H26" s="106"/>
    </row>
    <row r="28" spans="1:8" ht="19.5" customHeight="1">
      <c r="A28" s="69" t="s">
        <v>103</v>
      </c>
      <c r="B28" s="465" t="str">
        <f>"　この補助金の交付の対象となる事業及びその内容は、"&amp;TEXT(データ!E14,"ggge年m月d日")&amp;"付けで変更申請のあった平戸市農業農村整備事業（"&amp;データ!B6&amp;" "&amp;データ!B11&amp;"）とする。"</f>
        <v>　この補助金の交付の対象となる事業及びその内容は、明治33年1月0日付けで変更申請のあった平戸市農業農村整備事業（Test地区 農道整備事業）とする。</v>
      </c>
      <c r="C28" s="465"/>
      <c r="D28" s="465"/>
      <c r="E28" s="465"/>
      <c r="F28" s="465"/>
      <c r="G28" s="465"/>
      <c r="H28" s="465"/>
    </row>
    <row r="29" spans="1:8" ht="33.75" customHeight="1">
      <c r="A29" s="70"/>
      <c r="B29" s="465"/>
      <c r="C29" s="465"/>
      <c r="D29" s="465"/>
      <c r="E29" s="465"/>
      <c r="F29" s="465"/>
      <c r="G29" s="465"/>
      <c r="H29" s="465"/>
    </row>
    <row r="30" spans="1:8" ht="16.5" customHeight="1">
      <c r="A30" s="70"/>
      <c r="B30" s="108"/>
      <c r="C30" s="108"/>
      <c r="D30" s="108"/>
      <c r="E30" s="108"/>
      <c r="F30" s="108"/>
      <c r="G30" s="108"/>
      <c r="H30" s="108"/>
    </row>
    <row r="31" spans="1:8" ht="16.5" customHeight="1">
      <c r="A31" s="106"/>
    </row>
    <row r="32" spans="1:8" ht="18" customHeight="1">
      <c r="A32" s="69" t="s">
        <v>104</v>
      </c>
      <c r="B32" s="493" t="s">
        <v>237</v>
      </c>
      <c r="C32" s="493"/>
      <c r="D32" s="493"/>
      <c r="E32" s="493"/>
      <c r="F32" s="493"/>
      <c r="G32" s="493"/>
      <c r="H32" s="493"/>
    </row>
    <row r="33" spans="1:8" ht="18" customHeight="1">
      <c r="A33" s="107"/>
      <c r="B33" s="111"/>
      <c r="C33" s="111"/>
      <c r="D33" s="111"/>
      <c r="E33" s="111"/>
      <c r="F33" s="111"/>
      <c r="G33" s="111"/>
      <c r="H33" s="111"/>
    </row>
    <row r="35" spans="1:8">
      <c r="B35" s="492" t="s">
        <v>236</v>
      </c>
      <c r="C35" s="492"/>
      <c r="D35" s="492"/>
      <c r="E35" s="492"/>
      <c r="F35" s="61" t="str">
        <f>DBCS(TEXT(データ!I14,"金 #,##0円也"))</f>
        <v>金　０円也</v>
      </c>
    </row>
    <row r="36" spans="1:8">
      <c r="E36" s="61"/>
      <c r="F36" s="61"/>
    </row>
    <row r="37" spans="1:8">
      <c r="B37" s="62" t="s">
        <v>235</v>
      </c>
      <c r="E37" s="61"/>
      <c r="F37" s="61" t="str">
        <f>DBCS(TEXT(データ!J14,"金 #,##0円也"))</f>
        <v>金　０円也</v>
      </c>
    </row>
  </sheetData>
  <mergeCells count="6">
    <mergeCell ref="B35:E35"/>
    <mergeCell ref="B32:H32"/>
    <mergeCell ref="A15:H15"/>
    <mergeCell ref="A19:H22"/>
    <mergeCell ref="A25:H25"/>
    <mergeCell ref="B28:H29"/>
  </mergeCells>
  <phoneticPr fontId="5"/>
  <hyperlinks>
    <hyperlink ref="J2" location="印刷選択!A1" display="選択画面"/>
    <hyperlink ref="J3" location="データ!A1" display="データ!A1"/>
  </hyperlinks>
  <pageMargins left="0.70866141732283472" right="0.70866141732283472" top="0.74803149606299213" bottom="0.74803149606299213" header="0.31496062992125984" footer="0.31496062992125984"/>
  <pageSetup paperSize="9" orientation="portrait" blackAndWhite="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47"/>
  <sheetViews>
    <sheetView view="pageBreakPreview" zoomScaleNormal="100" zoomScaleSheetLayoutView="100" workbookViewId="0">
      <selection activeCell="L1" sqref="L1"/>
    </sheetView>
  </sheetViews>
  <sheetFormatPr defaultRowHeight="14.25"/>
  <cols>
    <col min="1" max="1" width="4.375" customWidth="1"/>
    <col min="2" max="2" width="11.75" customWidth="1"/>
    <col min="3" max="3" width="9" customWidth="1"/>
    <col min="4" max="4" width="12.125" customWidth="1"/>
    <col min="5" max="5" width="12.625" customWidth="1"/>
    <col min="6" max="6" width="9.75" customWidth="1"/>
    <col min="11" max="11" width="2.875" style="62" customWidth="1"/>
  </cols>
  <sheetData>
    <row r="2" spans="1:12">
      <c r="L2" s="164" t="s">
        <v>263</v>
      </c>
    </row>
    <row r="3" spans="1:12" ht="17.25">
      <c r="A3" s="161" t="s">
        <v>255</v>
      </c>
      <c r="B3" s="161"/>
      <c r="L3" s="194" t="s">
        <v>292</v>
      </c>
    </row>
    <row r="5" spans="1:12" ht="18.75" customHeight="1">
      <c r="B5" s="163" t="str">
        <f>データ!B6</f>
        <v>Test地区</v>
      </c>
      <c r="C5" s="162"/>
      <c r="D5" s="162"/>
      <c r="E5" s="162"/>
      <c r="F5" s="162"/>
      <c r="G5" s="162"/>
      <c r="H5" s="162"/>
      <c r="I5" s="162"/>
      <c r="J5" s="162"/>
      <c r="L5" s="99" t="s">
        <v>242</v>
      </c>
    </row>
    <row r="6" spans="1:12" ht="18.75" customHeight="1">
      <c r="A6" s="162"/>
      <c r="B6" s="162"/>
      <c r="C6" s="162"/>
      <c r="D6" s="162"/>
      <c r="E6" s="162"/>
      <c r="F6" s="162"/>
      <c r="G6" s="162"/>
      <c r="H6" s="162"/>
      <c r="I6" s="162"/>
      <c r="J6" s="162"/>
      <c r="L6" s="99"/>
    </row>
    <row r="7" spans="1:12" ht="18.75" customHeight="1">
      <c r="A7" s="162"/>
      <c r="B7" s="494" t="s">
        <v>357</v>
      </c>
      <c r="C7" s="442"/>
      <c r="D7" s="442"/>
      <c r="E7" s="442"/>
      <c r="F7" s="442"/>
      <c r="G7" s="442"/>
      <c r="H7" s="442"/>
      <c r="I7" s="442"/>
      <c r="J7" s="442"/>
      <c r="L7" s="99"/>
    </row>
    <row r="8" spans="1:12" ht="18.75" customHeight="1">
      <c r="A8" s="162"/>
      <c r="B8" s="442"/>
      <c r="C8" s="442"/>
      <c r="D8" s="442"/>
      <c r="E8" s="442"/>
      <c r="F8" s="442"/>
      <c r="G8" s="442"/>
      <c r="H8" s="442"/>
      <c r="I8" s="442"/>
      <c r="J8" s="442"/>
      <c r="L8" s="99"/>
    </row>
    <row r="9" spans="1:12" ht="18.75" customHeight="1">
      <c r="A9" s="162"/>
      <c r="B9" s="442"/>
      <c r="C9" s="442"/>
      <c r="D9" s="442"/>
      <c r="E9" s="442"/>
      <c r="F9" s="442"/>
      <c r="G9" s="442"/>
      <c r="H9" s="442"/>
      <c r="I9" s="442"/>
      <c r="J9" s="442"/>
      <c r="L9" s="99" t="s">
        <v>243</v>
      </c>
    </row>
    <row r="10" spans="1:12" ht="18.75" customHeight="1">
      <c r="A10" s="162"/>
      <c r="B10" s="442"/>
      <c r="C10" s="442"/>
      <c r="D10" s="442"/>
      <c r="E10" s="442"/>
      <c r="F10" s="442"/>
      <c r="G10" s="442"/>
      <c r="H10" s="442"/>
      <c r="I10" s="442"/>
      <c r="J10" s="442"/>
      <c r="L10" s="99"/>
    </row>
    <row r="11" spans="1:12" ht="18.75" customHeight="1">
      <c r="A11" s="162"/>
      <c r="B11" s="442"/>
      <c r="C11" s="442"/>
      <c r="D11" s="442"/>
      <c r="E11" s="442"/>
      <c r="F11" s="442"/>
      <c r="G11" s="442"/>
      <c r="H11" s="442"/>
      <c r="I11" s="442"/>
      <c r="J11" s="442"/>
      <c r="L11" s="99" t="s">
        <v>247</v>
      </c>
    </row>
    <row r="12" spans="1:12" ht="18.75" customHeight="1">
      <c r="A12" s="162"/>
      <c r="B12" s="442"/>
      <c r="C12" s="442"/>
      <c r="D12" s="442"/>
      <c r="E12" s="442"/>
      <c r="F12" s="442"/>
      <c r="G12" s="442"/>
      <c r="H12" s="442"/>
      <c r="I12" s="442"/>
      <c r="J12" s="442"/>
      <c r="L12" s="99"/>
    </row>
    <row r="13" spans="1:12" ht="18.75" customHeight="1">
      <c r="B13" s="442"/>
      <c r="C13" s="442"/>
      <c r="D13" s="442"/>
      <c r="E13" s="442"/>
      <c r="F13" s="442"/>
      <c r="G13" s="442"/>
      <c r="H13" s="442"/>
      <c r="I13" s="442"/>
      <c r="J13" s="442"/>
      <c r="L13" s="99"/>
    </row>
    <row r="14" spans="1:12">
      <c r="A14" s="124"/>
      <c r="B14" s="149"/>
      <c r="C14" s="498"/>
      <c r="D14" s="498"/>
      <c r="L14" s="99"/>
    </row>
    <row r="15" spans="1:12">
      <c r="A15" s="131"/>
      <c r="B15" s="148"/>
      <c r="C15" s="127"/>
      <c r="D15" s="99"/>
      <c r="L15" s="99" t="s">
        <v>246</v>
      </c>
    </row>
    <row r="16" spans="1:12">
      <c r="A16" s="98"/>
      <c r="B16" s="98"/>
      <c r="C16" s="131"/>
      <c r="D16" s="134"/>
      <c r="E16" s="135"/>
      <c r="L16" s="99"/>
    </row>
    <row r="17" spans="1:12">
      <c r="C17" s="127"/>
      <c r="D17" s="99"/>
      <c r="L17" s="99" t="s">
        <v>249</v>
      </c>
    </row>
    <row r="18" spans="1:12">
      <c r="L18" s="99"/>
    </row>
    <row r="19" spans="1:12">
      <c r="L19" s="99"/>
    </row>
    <row r="20" spans="1:12">
      <c r="C20" s="495"/>
      <c r="D20" s="495"/>
      <c r="E20" s="495"/>
      <c r="F20" s="495"/>
      <c r="G20" s="495"/>
      <c r="H20" s="495"/>
      <c r="L20" s="99" t="s">
        <v>250</v>
      </c>
    </row>
    <row r="21" spans="1:12">
      <c r="C21" s="496"/>
      <c r="D21" s="496"/>
      <c r="E21" s="497"/>
      <c r="F21" s="497"/>
      <c r="G21" s="495"/>
      <c r="H21" s="495"/>
      <c r="I21" s="114"/>
      <c r="L21" s="99"/>
    </row>
    <row r="22" spans="1:12">
      <c r="C22" s="109"/>
      <c r="D22" s="109"/>
      <c r="E22" s="110"/>
      <c r="F22" s="110"/>
      <c r="G22" s="109"/>
      <c r="H22" s="109"/>
      <c r="L22" t="s">
        <v>290</v>
      </c>
    </row>
    <row r="23" spans="1:12" ht="14.25" customHeight="1">
      <c r="D23" s="97"/>
    </row>
    <row r="24" spans="1:12">
      <c r="C24" s="99"/>
      <c r="D24" s="99"/>
      <c r="E24" s="495"/>
      <c r="F24" s="495"/>
      <c r="G24" s="495"/>
      <c r="H24" s="495"/>
      <c r="L24" t="s">
        <v>356</v>
      </c>
    </row>
    <row r="25" spans="1:12">
      <c r="A25" s="118"/>
      <c r="B25" s="118"/>
      <c r="C25" s="115"/>
      <c r="D25" s="115"/>
      <c r="E25" s="115"/>
      <c r="F25" s="99"/>
      <c r="G25" s="495"/>
      <c r="H25" s="495"/>
      <c r="I25" s="114"/>
    </row>
    <row r="26" spans="1:12">
      <c r="C26" s="117"/>
      <c r="D26" s="116"/>
      <c r="E26" s="117"/>
      <c r="F26" s="99"/>
      <c r="G26" s="495"/>
      <c r="H26" s="495"/>
      <c r="L26" t="s">
        <v>358</v>
      </c>
    </row>
    <row r="27" spans="1:12">
      <c r="C27" s="117"/>
      <c r="D27" s="116"/>
      <c r="E27" s="117"/>
    </row>
    <row r="28" spans="1:12">
      <c r="C28" s="97"/>
      <c r="D28" s="116"/>
      <c r="E28" s="117"/>
    </row>
    <row r="29" spans="1:12">
      <c r="C29" s="123"/>
      <c r="D29" s="116"/>
      <c r="E29" s="117"/>
    </row>
    <row r="30" spans="1:12">
      <c r="C30" s="125"/>
      <c r="D30" s="126"/>
      <c r="E30" s="125"/>
    </row>
    <row r="31" spans="1:12">
      <c r="A31" s="120"/>
      <c r="B31" s="149"/>
      <c r="C31" s="121"/>
      <c r="D31" s="121"/>
      <c r="E31" s="122"/>
    </row>
    <row r="32" spans="1:12">
      <c r="C32" s="116"/>
      <c r="D32" s="116"/>
      <c r="E32" s="117"/>
    </row>
    <row r="33" spans="1:6">
      <c r="A33" s="102"/>
      <c r="B33" s="102"/>
      <c r="C33" s="119"/>
      <c r="D33" s="119"/>
      <c r="E33" s="132"/>
      <c r="F33" s="130"/>
    </row>
    <row r="36" spans="1:6">
      <c r="C36" s="98"/>
      <c r="D36" s="115"/>
      <c r="E36" s="115"/>
    </row>
    <row r="37" spans="1:6">
      <c r="C37" s="97"/>
      <c r="D37" s="116"/>
      <c r="E37" s="97"/>
    </row>
    <row r="38" spans="1:6">
      <c r="C38" s="97"/>
      <c r="D38" s="116"/>
      <c r="E38" s="97"/>
    </row>
    <row r="39" spans="1:6">
      <c r="C39" s="97"/>
      <c r="D39" s="119"/>
      <c r="E39" s="97"/>
    </row>
    <row r="40" spans="1:6">
      <c r="C40" s="97"/>
      <c r="D40" s="116"/>
      <c r="E40" s="97"/>
    </row>
    <row r="41" spans="1:6">
      <c r="C41" s="97"/>
      <c r="D41" s="126"/>
      <c r="E41" s="97"/>
    </row>
    <row r="42" spans="1:6">
      <c r="C42" s="97"/>
      <c r="D42" s="126"/>
      <c r="E42" s="97"/>
    </row>
    <row r="43" spans="1:6">
      <c r="C43" s="97"/>
      <c r="D43" s="121"/>
      <c r="E43" s="97"/>
    </row>
    <row r="44" spans="1:6">
      <c r="A44" s="102"/>
      <c r="B44" s="102"/>
      <c r="C44" s="102"/>
      <c r="D44" s="102"/>
      <c r="E44" s="102"/>
      <c r="F44" s="102"/>
    </row>
    <row r="45" spans="1:6">
      <c r="A45" s="102"/>
      <c r="B45" s="102"/>
      <c r="C45" s="102"/>
      <c r="D45" s="102"/>
      <c r="E45" s="133"/>
      <c r="F45" s="102"/>
    </row>
    <row r="46" spans="1:6">
      <c r="A46" s="128"/>
      <c r="B46" s="128"/>
      <c r="E46" s="112"/>
    </row>
    <row r="47" spans="1:6">
      <c r="A47" s="128"/>
      <c r="B47" s="128"/>
      <c r="E47" s="129"/>
      <c r="F47" s="130"/>
    </row>
  </sheetData>
  <mergeCells count="12">
    <mergeCell ref="B7:J13"/>
    <mergeCell ref="E24:F24"/>
    <mergeCell ref="G24:H24"/>
    <mergeCell ref="G25:H25"/>
    <mergeCell ref="G26:H26"/>
    <mergeCell ref="C20:D20"/>
    <mergeCell ref="C21:D21"/>
    <mergeCell ref="E20:F20"/>
    <mergeCell ref="E21:F21"/>
    <mergeCell ref="G20:H20"/>
    <mergeCell ref="G21:H21"/>
    <mergeCell ref="C14:D14"/>
  </mergeCells>
  <phoneticPr fontId="5"/>
  <hyperlinks>
    <hyperlink ref="L2" location="印刷選択!A1" display="選択画面"/>
    <hyperlink ref="L3" location="データ!A1" display="データ!A1"/>
  </hyperlinks>
  <pageMargins left="0.7" right="0.7" top="0.75" bottom="0.75" header="0.3" footer="0.3"/>
  <pageSetup paperSize="9" scale="9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J34"/>
  <sheetViews>
    <sheetView view="pageBreakPreview" zoomScaleNormal="100" zoomScaleSheetLayoutView="100" workbookViewId="0">
      <selection activeCell="J1" sqref="J1"/>
    </sheetView>
  </sheetViews>
  <sheetFormatPr defaultRowHeight="14.25"/>
  <cols>
    <col min="1" max="1" width="10.125" style="62" customWidth="1"/>
    <col min="2" max="5" width="9" style="62"/>
    <col min="6" max="6" width="11" style="62" bestFit="1" customWidth="1"/>
    <col min="7" max="7" width="11.375" style="62" customWidth="1"/>
    <col min="8" max="8" width="17.875" style="62" customWidth="1"/>
    <col min="9" max="9" width="2.875" style="62" customWidth="1"/>
    <col min="10" max="10" width="13" style="62" bestFit="1" customWidth="1"/>
    <col min="11" max="16384" width="9" style="62"/>
  </cols>
  <sheetData>
    <row r="1" spans="1:10">
      <c r="A1" s="83" t="s">
        <v>54</v>
      </c>
    </row>
    <row r="2" spans="1:10">
      <c r="J2" s="164" t="s">
        <v>263</v>
      </c>
    </row>
    <row r="3" spans="1:10">
      <c r="H3" s="94">
        <f>データ!E17</f>
        <v>0</v>
      </c>
      <c r="J3" s="194" t="s">
        <v>292</v>
      </c>
    </row>
    <row r="6" spans="1:10">
      <c r="A6" s="62" t="s">
        <v>489</v>
      </c>
    </row>
    <row r="8" spans="1:10">
      <c r="F8" s="62" t="s">
        <v>123</v>
      </c>
    </row>
    <row r="9" spans="1:10" ht="21" customHeight="1">
      <c r="F9" s="203" t="s">
        <v>124</v>
      </c>
      <c r="G9" s="446">
        <f>データ!$B$8</f>
        <v>0</v>
      </c>
      <c r="H9" s="447"/>
    </row>
    <row r="10" spans="1:10" ht="21" customHeight="1">
      <c r="F10" s="203"/>
      <c r="G10" s="446" t="str">
        <f>データ!$B$6</f>
        <v>Test地区</v>
      </c>
      <c r="H10" s="447"/>
    </row>
    <row r="11" spans="1:10" ht="21" customHeight="1">
      <c r="F11" s="203" t="s">
        <v>89</v>
      </c>
      <c r="G11" s="446" t="str">
        <f>"地区代表  "&amp;データ!$B$7</f>
        <v xml:space="preserve">地区代表  </v>
      </c>
      <c r="H11" s="447"/>
    </row>
    <row r="12" spans="1:10">
      <c r="F12" s="203"/>
      <c r="G12" s="61"/>
    </row>
    <row r="16" spans="1:10">
      <c r="A16" s="466" t="str">
        <f>"令和"&amp;データ!B3&amp;"年度平戸市農業農村整備事業補助金交付申請書（変更）"</f>
        <v>令和8年度平戸市農業農村整備事業補助金交付申請書（変更）</v>
      </c>
      <c r="B16" s="466"/>
      <c r="C16" s="466"/>
      <c r="D16" s="466"/>
      <c r="E16" s="466"/>
      <c r="F16" s="466"/>
      <c r="G16" s="466"/>
      <c r="H16" s="466"/>
    </row>
    <row r="21" spans="1:8" ht="18.75" customHeight="1">
      <c r="A21" s="465" t="str">
        <f>"　"&amp;DBCS(TEXT(データ!F11,"ggge年m月d日"))&amp;"付け平戸市指令"&amp;データ!B3&amp;"農整第"&amp;DBCS(データ!B5)&amp;"号で交付決定の通知があった "&amp;データ!B6&amp;"　"&amp;データ!B11&amp;"について、工期を延長する必要が生じたため、平戸市農業農村整備事業補助金"&amp;DBCS(TEXT(データ!J17," #,##0")&amp;"円を交付されるよう平戸市補助金等交付規則第４条の規定により、次の関係書類を添えて申請します。")</f>
        <v>　明治３３年１月０日付け平戸市指令8農整第号で交付決定の通知があった Test地区　農道整備事業について、工期を延長する必要が生じたため、平戸市農業農村整備事業補助金　０円を交付されるよう平戸市補助金等交付規則第４条の規定により、次の関係書類を添えて申請します。</v>
      </c>
      <c r="B21" s="465"/>
      <c r="C21" s="465"/>
      <c r="D21" s="465"/>
      <c r="E21" s="465"/>
      <c r="F21" s="465"/>
      <c r="G21" s="465"/>
      <c r="H21" s="465"/>
    </row>
    <row r="22" spans="1:8" ht="18.75" customHeight="1">
      <c r="A22" s="465"/>
      <c r="B22" s="465"/>
      <c r="C22" s="465"/>
      <c r="D22" s="465"/>
      <c r="E22" s="465"/>
      <c r="F22" s="465"/>
      <c r="G22" s="465"/>
      <c r="H22" s="465"/>
    </row>
    <row r="23" spans="1:8" ht="18.75" customHeight="1">
      <c r="A23" s="465"/>
      <c r="B23" s="465"/>
      <c r="C23" s="465"/>
      <c r="D23" s="465"/>
      <c r="E23" s="465"/>
      <c r="F23" s="465"/>
      <c r="G23" s="465"/>
      <c r="H23" s="465"/>
    </row>
    <row r="24" spans="1:8" ht="18.75" customHeight="1">
      <c r="A24" s="465"/>
      <c r="B24" s="465"/>
      <c r="C24" s="465"/>
      <c r="D24" s="465"/>
      <c r="E24" s="465"/>
      <c r="F24" s="465"/>
      <c r="G24" s="465"/>
      <c r="H24" s="465"/>
    </row>
    <row r="28" spans="1:8">
      <c r="A28" s="62" t="s">
        <v>53</v>
      </c>
    </row>
    <row r="30" spans="1:8">
      <c r="B30" s="92" t="s">
        <v>195</v>
      </c>
    </row>
    <row r="32" spans="1:8">
      <c r="B32" s="62" t="s">
        <v>224</v>
      </c>
    </row>
    <row r="34" spans="2:2">
      <c r="B34" s="62" t="s">
        <v>405</v>
      </c>
    </row>
  </sheetData>
  <mergeCells count="5">
    <mergeCell ref="A16:H16"/>
    <mergeCell ref="A21:H24"/>
    <mergeCell ref="G9:H9"/>
    <mergeCell ref="G10:H10"/>
    <mergeCell ref="G11:H11"/>
  </mergeCells>
  <phoneticPr fontId="5"/>
  <hyperlinks>
    <hyperlink ref="J2" location="印刷選択!A1" display="選択画面"/>
    <hyperlink ref="J3" location="データ!A1" display="データ!A1"/>
  </hyperlink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K43"/>
  <sheetViews>
    <sheetView view="pageBreakPreview" zoomScaleNormal="100" zoomScaleSheetLayoutView="100" workbookViewId="0">
      <selection activeCell="D25" sqref="D25"/>
    </sheetView>
  </sheetViews>
  <sheetFormatPr defaultRowHeight="14.25"/>
  <cols>
    <col min="1" max="1" width="4.375" style="62" customWidth="1"/>
    <col min="2" max="2" width="14.75" style="62" customWidth="1"/>
    <col min="3" max="3" width="5.75" style="62" customWidth="1"/>
    <col min="4" max="8" width="9" style="62"/>
    <col min="9" max="9" width="9.875" style="62" customWidth="1"/>
    <col min="10" max="10" width="2.875" style="62" customWidth="1"/>
    <col min="11" max="11" width="13" style="62" bestFit="1" customWidth="1"/>
    <col min="12" max="16384" width="9" style="62"/>
  </cols>
  <sheetData>
    <row r="1" spans="1:11">
      <c r="A1" s="83" t="s">
        <v>9</v>
      </c>
    </row>
    <row r="2" spans="1:11">
      <c r="K2" s="164" t="s">
        <v>264</v>
      </c>
    </row>
    <row r="3" spans="1:11">
      <c r="K3" s="194" t="s">
        <v>292</v>
      </c>
    </row>
    <row r="5" spans="1:11">
      <c r="A5" s="437" t="s">
        <v>231</v>
      </c>
      <c r="B5" s="437"/>
      <c r="C5" s="437"/>
      <c r="D5" s="437"/>
      <c r="E5" s="437"/>
      <c r="F5" s="437"/>
      <c r="G5" s="437"/>
      <c r="H5" s="437"/>
      <c r="I5" s="437"/>
    </row>
    <row r="6" spans="1:11">
      <c r="A6" s="203"/>
      <c r="B6" s="203"/>
      <c r="C6" s="203"/>
      <c r="D6" s="203"/>
      <c r="E6" s="203"/>
      <c r="F6" s="203"/>
      <c r="G6" s="203"/>
      <c r="H6" s="203"/>
      <c r="I6" s="203"/>
    </row>
    <row r="7" spans="1:11">
      <c r="A7" s="203"/>
      <c r="B7" s="203"/>
      <c r="C7" s="203"/>
      <c r="D7" s="203"/>
      <c r="E7" s="203"/>
      <c r="F7" s="203"/>
      <c r="G7" s="203"/>
      <c r="H7" s="203"/>
      <c r="I7" s="203"/>
    </row>
    <row r="9" spans="1:11" ht="16.5" customHeight="1">
      <c r="A9" s="62" t="s">
        <v>10</v>
      </c>
    </row>
    <row r="10" spans="1:11" ht="16.5" customHeight="1"/>
    <row r="11" spans="1:11" ht="21" customHeight="1">
      <c r="B11" s="62" t="s">
        <v>150</v>
      </c>
      <c r="D11" s="61" t="str">
        <f>データ!B6</f>
        <v>Test地区</v>
      </c>
    </row>
    <row r="12" spans="1:11" ht="21" customHeight="1"/>
    <row r="13" spans="1:11" ht="21" customHeight="1">
      <c r="B13" s="62" t="s">
        <v>151</v>
      </c>
      <c r="D13" s="61" t="str">
        <f>データ!B11</f>
        <v>農道整備事業</v>
      </c>
    </row>
    <row r="14" spans="1:11" ht="21" customHeight="1">
      <c r="D14" s="61"/>
    </row>
    <row r="15" spans="1:11" ht="21" customHeight="1">
      <c r="B15" s="62" t="s">
        <v>152</v>
      </c>
      <c r="D15" s="61">
        <f>データ!B14</f>
        <v>0</v>
      </c>
    </row>
    <row r="16" spans="1:11" ht="21" customHeight="1">
      <c r="D16" s="61"/>
    </row>
    <row r="17" spans="1:9" ht="21" customHeight="1">
      <c r="B17" s="62" t="s">
        <v>153</v>
      </c>
      <c r="D17" s="61" t="str">
        <f>データ!B17&amp;" ha（田 "&amp;データ!B18&amp;"ha　畑 "&amp;データ!B19&amp;"ha　果樹園 "&amp;データ!B20&amp;"ha）"</f>
        <v>0 ha（田 ha　畑 ha　果樹園 ha）</v>
      </c>
    </row>
    <row r="18" spans="1:9" ht="21" customHeight="1">
      <c r="D18" s="61"/>
    </row>
    <row r="19" spans="1:9" ht="21" customHeight="1">
      <c r="B19" s="62" t="s">
        <v>154</v>
      </c>
      <c r="D19" s="61" t="str">
        <f>データ!B22&amp;" 戸"</f>
        <v xml:space="preserve"> 戸</v>
      </c>
    </row>
    <row r="20" spans="1:9" ht="21" customHeight="1">
      <c r="D20" s="61"/>
    </row>
    <row r="21" spans="1:9" ht="21" customHeight="1">
      <c r="B21" s="62" t="s">
        <v>155</v>
      </c>
      <c r="D21" s="446">
        <f>データ!B15</f>
        <v>0</v>
      </c>
      <c r="E21" s="447"/>
      <c r="F21" s="447"/>
      <c r="G21" s="447"/>
      <c r="H21" s="447"/>
      <c r="I21" s="447"/>
    </row>
    <row r="22" spans="1:9" ht="21" customHeight="1">
      <c r="D22" s="61"/>
    </row>
    <row r="23" spans="1:9" ht="21" customHeight="1">
      <c r="B23" s="62" t="s">
        <v>156</v>
      </c>
      <c r="D23" s="62" t="str">
        <f>"当初 "&amp;TEXT(データ!E7,"ggge年m月d日")&amp;" から "&amp;TEXT(データ!F7,"ggge年m月d日")&amp;" まで "</f>
        <v xml:space="preserve">当初 明治33年1月0日 から 明治33年1月0日 まで </v>
      </c>
    </row>
    <row r="24" spans="1:9" ht="21" customHeight="1">
      <c r="D24" s="61" t="str">
        <f>"変更 "&amp;TEXT(データ!E7,"ggge年m月d日")&amp;" から "&amp;TEXT(データ!F8,"ggge年m月d日")&amp;" まで "</f>
        <v xml:space="preserve">変更 明治33年1月0日 から 明治33年1月0日 まで </v>
      </c>
    </row>
    <row r="25" spans="1:9" ht="21" customHeight="1">
      <c r="D25" s="61"/>
    </row>
    <row r="26" spans="1:9" ht="21" customHeight="1">
      <c r="B26" s="62" t="s">
        <v>157</v>
      </c>
      <c r="D26" s="61" t="str">
        <f>データ!B12</f>
        <v>請負</v>
      </c>
    </row>
    <row r="27" spans="1:9" ht="21" customHeight="1">
      <c r="D27" s="61"/>
    </row>
    <row r="28" spans="1:9" ht="21" customHeight="1">
      <c r="B28" s="62" t="s">
        <v>158</v>
      </c>
      <c r="D28" s="61" t="str">
        <f>DBCS(TEXT(データ!I17,"#,##0円"))</f>
        <v>０円</v>
      </c>
    </row>
    <row r="29" spans="1:9" ht="16.5" customHeight="1">
      <c r="D29" s="61"/>
    </row>
    <row r="30" spans="1:9" ht="16.5" customHeight="1">
      <c r="D30" s="61"/>
    </row>
    <row r="31" spans="1:9" ht="16.5" customHeight="1">
      <c r="A31" s="62" t="s">
        <v>159</v>
      </c>
      <c r="D31" s="61"/>
    </row>
    <row r="32" spans="1:9" ht="16.5" customHeight="1"/>
    <row r="33" spans="3:4" ht="16.5" customHeight="1">
      <c r="C33" s="62" t="s">
        <v>92</v>
      </c>
    </row>
    <row r="34" spans="3:4" ht="16.5" customHeight="1">
      <c r="D34" s="61"/>
    </row>
    <row r="35" spans="3:4" ht="16.5" customHeight="1"/>
    <row r="36" spans="3:4" ht="16.5" customHeight="1">
      <c r="D36" s="61"/>
    </row>
    <row r="37" spans="3:4" ht="16.5" customHeight="1"/>
    <row r="38" spans="3:4" ht="16.5" customHeight="1">
      <c r="D38" s="61"/>
    </row>
    <row r="39" spans="3:4" ht="16.5" customHeight="1"/>
    <row r="40" spans="3:4" ht="16.5" customHeight="1"/>
    <row r="41" spans="3:4" ht="16.5" customHeight="1"/>
    <row r="42" spans="3:4" ht="16.5" customHeight="1"/>
    <row r="43" spans="3:4" ht="16.5" customHeight="1"/>
  </sheetData>
  <mergeCells count="2">
    <mergeCell ref="A5:I5"/>
    <mergeCell ref="D21:I21"/>
  </mergeCells>
  <phoneticPr fontId="5"/>
  <hyperlinks>
    <hyperlink ref="K2" location="印刷選択!A1" display="選択画面"/>
    <hyperlink ref="K3" location="データ!A1" display="データ!A1"/>
  </hyperlink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H26"/>
  <sheetViews>
    <sheetView view="pageBreakPreview" zoomScale="98" zoomScaleNormal="100" zoomScaleSheetLayoutView="98" workbookViewId="0">
      <selection activeCell="H9" sqref="H9"/>
    </sheetView>
  </sheetViews>
  <sheetFormatPr defaultRowHeight="14.25"/>
  <cols>
    <col min="1" max="1" width="12.625" style="62" customWidth="1"/>
    <col min="2" max="5" width="11.5" style="62" customWidth="1"/>
    <col min="6" max="6" width="14" style="62" customWidth="1"/>
    <col min="7" max="7" width="2.875" style="62" customWidth="1"/>
    <col min="8" max="8" width="13" style="62" bestFit="1" customWidth="1"/>
    <col min="9" max="16384" width="9" style="62"/>
  </cols>
  <sheetData>
    <row r="1" spans="1:8">
      <c r="A1" s="81" t="s">
        <v>140</v>
      </c>
    </row>
    <row r="2" spans="1:8">
      <c r="A2" s="59"/>
      <c r="H2" s="164" t="s">
        <v>264</v>
      </c>
    </row>
    <row r="3" spans="1:8">
      <c r="H3" s="194" t="s">
        <v>292</v>
      </c>
    </row>
    <row r="4" spans="1:8">
      <c r="A4" s="437" t="s">
        <v>232</v>
      </c>
      <c r="B4" s="437"/>
      <c r="C4" s="437"/>
      <c r="D4" s="437"/>
      <c r="E4" s="437"/>
      <c r="F4" s="437"/>
    </row>
    <row r="5" spans="1:8">
      <c r="A5" s="61"/>
    </row>
    <row r="7" spans="1:8">
      <c r="A7" s="62" t="s">
        <v>65</v>
      </c>
    </row>
    <row r="8" spans="1:8">
      <c r="F8" s="63" t="s">
        <v>76</v>
      </c>
    </row>
    <row r="9" spans="1:8">
      <c r="A9" s="468" t="s">
        <v>66</v>
      </c>
      <c r="B9" s="499" t="s">
        <v>238</v>
      </c>
      <c r="C9" s="490" t="s">
        <v>239</v>
      </c>
      <c r="D9" s="470" t="s">
        <v>72</v>
      </c>
      <c r="E9" s="471"/>
      <c r="F9" s="468" t="s">
        <v>75</v>
      </c>
    </row>
    <row r="10" spans="1:8">
      <c r="A10" s="469"/>
      <c r="B10" s="500"/>
      <c r="C10" s="491"/>
      <c r="D10" s="205" t="s">
        <v>73</v>
      </c>
      <c r="E10" s="205" t="s">
        <v>74</v>
      </c>
      <c r="F10" s="469"/>
    </row>
    <row r="11" spans="1:8" ht="27" customHeight="1">
      <c r="A11" s="66" t="s">
        <v>67</v>
      </c>
      <c r="B11" s="67">
        <f>データ!J11</f>
        <v>0</v>
      </c>
      <c r="C11" s="67">
        <f>B11</f>
        <v>0</v>
      </c>
      <c r="D11" s="155">
        <f>IF((C11-B11)&lt;0,0,C11-B11)</f>
        <v>0</v>
      </c>
      <c r="E11" s="155">
        <f>IF((C11-B11)&gt;0,0,B11-C11)</f>
        <v>0</v>
      </c>
      <c r="F11" s="66"/>
    </row>
    <row r="12" spans="1:8" ht="27" customHeight="1">
      <c r="A12" s="66" t="s">
        <v>68</v>
      </c>
      <c r="B12" s="67">
        <f>データ!K11</f>
        <v>0</v>
      </c>
      <c r="C12" s="67">
        <f>B12</f>
        <v>0</v>
      </c>
      <c r="D12" s="155">
        <f t="shared" ref="D12:D13" si="0">IF((C12-B12)&lt;0,0,C12-B12)</f>
        <v>0</v>
      </c>
      <c r="E12" s="155">
        <f t="shared" ref="E12:E13" si="1">IF((C12-B12)&gt;0,0,B12-C12)</f>
        <v>0</v>
      </c>
      <c r="F12" s="66"/>
    </row>
    <row r="13" spans="1:8" ht="27" customHeight="1">
      <c r="A13" s="205" t="s">
        <v>69</v>
      </c>
      <c r="B13" s="67">
        <f>B11+B12</f>
        <v>0</v>
      </c>
      <c r="C13" s="155">
        <f>SUM(C11:C12)</f>
        <v>0</v>
      </c>
      <c r="D13" s="67">
        <f t="shared" si="0"/>
        <v>0</v>
      </c>
      <c r="E13" s="155">
        <f t="shared" si="1"/>
        <v>0</v>
      </c>
      <c r="F13" s="66"/>
    </row>
    <row r="14" spans="1:8">
      <c r="B14" s="208"/>
    </row>
    <row r="15" spans="1:8">
      <c r="B15" s="208"/>
    </row>
    <row r="16" spans="1:8">
      <c r="B16" s="208"/>
    </row>
    <row r="17" spans="1:6">
      <c r="B17" s="208"/>
    </row>
    <row r="18" spans="1:6">
      <c r="A18" s="62" t="s">
        <v>77</v>
      </c>
      <c r="B18" s="208"/>
    </row>
    <row r="19" spans="1:6">
      <c r="B19" s="208"/>
      <c r="F19" s="63" t="s">
        <v>76</v>
      </c>
    </row>
    <row r="20" spans="1:6">
      <c r="A20" s="468" t="s">
        <v>66</v>
      </c>
      <c r="B20" s="499" t="s">
        <v>240</v>
      </c>
      <c r="C20" s="490" t="s">
        <v>239</v>
      </c>
      <c r="D20" s="470" t="s">
        <v>72</v>
      </c>
      <c r="E20" s="471"/>
      <c r="F20" s="468" t="s">
        <v>75</v>
      </c>
    </row>
    <row r="21" spans="1:6">
      <c r="A21" s="469"/>
      <c r="B21" s="500"/>
      <c r="C21" s="491"/>
      <c r="D21" s="205" t="s">
        <v>73</v>
      </c>
      <c r="E21" s="205" t="s">
        <v>74</v>
      </c>
      <c r="F21" s="469"/>
    </row>
    <row r="22" spans="1:6" ht="27" customHeight="1">
      <c r="A22" s="66" t="s">
        <v>78</v>
      </c>
      <c r="B22" s="67">
        <f>データ!M11</f>
        <v>0</v>
      </c>
      <c r="C22" s="67">
        <f>B22</f>
        <v>0</v>
      </c>
      <c r="D22" s="67">
        <f t="shared" ref="D22:D26" si="2">IF((C22-B22)&lt;0,0,C22-B22)</f>
        <v>0</v>
      </c>
      <c r="E22" s="155">
        <f t="shared" ref="E22:E26" si="3">IF((C22-B22)&gt;0,0,B22-C22)</f>
        <v>0</v>
      </c>
      <c r="F22" s="66"/>
    </row>
    <row r="23" spans="1:6" ht="27" customHeight="1">
      <c r="A23" s="66" t="s">
        <v>79</v>
      </c>
      <c r="B23" s="67">
        <f>データ!N11</f>
        <v>0</v>
      </c>
      <c r="C23" s="67">
        <f>B23</f>
        <v>0</v>
      </c>
      <c r="D23" s="67">
        <f t="shared" si="2"/>
        <v>0</v>
      </c>
      <c r="E23" s="156">
        <f t="shared" si="3"/>
        <v>0</v>
      </c>
      <c r="F23" s="66"/>
    </row>
    <row r="24" spans="1:6" ht="27" customHeight="1">
      <c r="A24" s="66" t="s">
        <v>206</v>
      </c>
      <c r="B24" s="67">
        <f>データ!O11</f>
        <v>0</v>
      </c>
      <c r="C24" s="67">
        <f>B24</f>
        <v>0</v>
      </c>
      <c r="D24" s="155">
        <f t="shared" si="2"/>
        <v>0</v>
      </c>
      <c r="E24" s="155">
        <f t="shared" si="3"/>
        <v>0</v>
      </c>
      <c r="F24" s="66"/>
    </row>
    <row r="25" spans="1:6" ht="27" customHeight="1">
      <c r="A25" s="66" t="s">
        <v>207</v>
      </c>
      <c r="B25" s="170">
        <v>0</v>
      </c>
      <c r="C25" s="72">
        <v>0</v>
      </c>
      <c r="D25" s="156">
        <f t="shared" si="2"/>
        <v>0</v>
      </c>
      <c r="E25" s="156">
        <f t="shared" si="3"/>
        <v>0</v>
      </c>
      <c r="F25" s="66"/>
    </row>
    <row r="26" spans="1:6" ht="27" customHeight="1">
      <c r="A26" s="205" t="s">
        <v>69</v>
      </c>
      <c r="B26" s="67">
        <f>SUM(B22:B25)</f>
        <v>0</v>
      </c>
      <c r="C26" s="67">
        <f>SUM(C22:C25)</f>
        <v>0</v>
      </c>
      <c r="D26" s="67">
        <f t="shared" si="2"/>
        <v>0</v>
      </c>
      <c r="E26" s="67">
        <f t="shared" si="3"/>
        <v>0</v>
      </c>
      <c r="F26" s="66"/>
    </row>
  </sheetData>
  <mergeCells count="11">
    <mergeCell ref="A20:A21"/>
    <mergeCell ref="B20:B21"/>
    <mergeCell ref="C20:C21"/>
    <mergeCell ref="D20:E20"/>
    <mergeCell ref="F20:F21"/>
    <mergeCell ref="A4:F4"/>
    <mergeCell ref="A9:A10"/>
    <mergeCell ref="B9:B10"/>
    <mergeCell ref="C9:C10"/>
    <mergeCell ref="D9:E9"/>
    <mergeCell ref="F9:F10"/>
  </mergeCells>
  <phoneticPr fontId="5"/>
  <hyperlinks>
    <hyperlink ref="H2" location="印刷選択!A1" display="選択画面"/>
    <hyperlink ref="H3" location="データ!A1" display="データ!A1"/>
  </hyperlink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J43"/>
  <sheetViews>
    <sheetView view="pageBreakPreview" zoomScaleNormal="100" zoomScaleSheetLayoutView="100" workbookViewId="0">
      <selection activeCell="J5" sqref="J5"/>
    </sheetView>
  </sheetViews>
  <sheetFormatPr defaultRowHeight="14.25"/>
  <cols>
    <col min="1" max="1" width="9" style="62"/>
    <col min="2" max="4" width="10.125" style="62" customWidth="1"/>
    <col min="5" max="6" width="9" style="62"/>
    <col min="7" max="7" width="7.125" style="62" customWidth="1"/>
    <col min="8" max="8" width="23.875" style="62" bestFit="1" customWidth="1"/>
    <col min="9" max="9" width="2.875" style="62" customWidth="1"/>
    <col min="10" max="10" width="13" style="62" bestFit="1" customWidth="1"/>
    <col min="11" max="16384" width="9" style="62"/>
  </cols>
  <sheetData>
    <row r="1" spans="1:10">
      <c r="A1" s="83" t="s">
        <v>55</v>
      </c>
    </row>
    <row r="2" spans="1:10" ht="21" customHeight="1">
      <c r="H2" s="211" t="str">
        <f>"平戸市指令"&amp;データ!B3&amp;"農整第 "&amp;データ!B5&amp;" 号"</f>
        <v>平戸市指令8農整第  号</v>
      </c>
      <c r="J2" s="164" t="s">
        <v>263</v>
      </c>
    </row>
    <row r="3" spans="1:10" ht="21" customHeight="1">
      <c r="H3" s="94">
        <f>データ!F17</f>
        <v>0</v>
      </c>
      <c r="J3" s="194" t="s">
        <v>292</v>
      </c>
    </row>
    <row r="4" spans="1:10" ht="21" customHeight="1"/>
    <row r="5" spans="1:10" ht="26.25" customHeight="1">
      <c r="B5" s="61">
        <f>データ!$B$8</f>
        <v>0</v>
      </c>
    </row>
    <row r="6" spans="1:10" ht="26.25" customHeight="1">
      <c r="B6" s="61" t="str">
        <f>"　"&amp;データ!$B$6</f>
        <v>　Test地区</v>
      </c>
    </row>
    <row r="7" spans="1:10" ht="21" customHeight="1">
      <c r="B7" s="113" t="str">
        <f>"  地区代表　"&amp;データ!$B$7&amp;"　様"</f>
        <v xml:space="preserve">  地区代表　　様</v>
      </c>
    </row>
    <row r="11" spans="1:10">
      <c r="G11" s="62" t="s">
        <v>490</v>
      </c>
    </row>
    <row r="15" spans="1:10">
      <c r="A15" s="466" t="str">
        <f>"令和"&amp;データ!B3&amp;"年度 平戸市農業農村整備事業補助金(変更）交付決定通知書"</f>
        <v>令和8年度 平戸市農業農村整備事業補助金(変更）交付決定通知書</v>
      </c>
      <c r="B15" s="466"/>
      <c r="C15" s="466"/>
      <c r="D15" s="466"/>
      <c r="E15" s="466"/>
      <c r="F15" s="466"/>
      <c r="G15" s="466"/>
      <c r="H15" s="466"/>
    </row>
    <row r="19" spans="1:8">
      <c r="A19" s="473" t="str">
        <f>"　"&amp;DBCS(TEXT(データ!E17,"ggge年m月d日"))&amp;"付けで、変更申請のあった令和"&amp;データ!B3&amp;"年度平戸市農業農村整備事業補助金については、平戸市補助金等交付規則第５条の規定により、下記のとおり交付することに決定したので、同規則第７条の規定により通知する。"</f>
        <v>　明治３３年１月０日付けで、変更申請のあった令和8年度平戸市農業農村整備事業補助金については、平戸市補助金等交付規則第５条の規定により、下記のとおり交付することに決定したので、同規則第７条の規定により通知する。</v>
      </c>
      <c r="B19" s="473"/>
      <c r="C19" s="473"/>
      <c r="D19" s="473"/>
      <c r="E19" s="473"/>
      <c r="F19" s="473"/>
      <c r="G19" s="473"/>
      <c r="H19" s="473"/>
    </row>
    <row r="20" spans="1:8">
      <c r="A20" s="473"/>
      <c r="B20" s="473"/>
      <c r="C20" s="473"/>
      <c r="D20" s="473"/>
      <c r="E20" s="473"/>
      <c r="F20" s="473"/>
      <c r="G20" s="473"/>
      <c r="H20" s="473"/>
    </row>
    <row r="21" spans="1:8">
      <c r="A21" s="473"/>
      <c r="B21" s="473"/>
      <c r="C21" s="473"/>
      <c r="D21" s="473"/>
      <c r="E21" s="473"/>
      <c r="F21" s="473"/>
      <c r="G21" s="473"/>
      <c r="H21" s="473"/>
    </row>
    <row r="22" spans="1:8">
      <c r="A22" s="473"/>
      <c r="B22" s="473"/>
      <c r="C22" s="473"/>
      <c r="D22" s="473"/>
      <c r="E22" s="473"/>
      <c r="F22" s="473"/>
      <c r="G22" s="473"/>
      <c r="H22" s="473"/>
    </row>
    <row r="23" spans="1:8">
      <c r="A23" s="206"/>
      <c r="B23" s="206"/>
      <c r="C23" s="206"/>
      <c r="D23" s="206"/>
      <c r="E23" s="206"/>
      <c r="F23" s="206"/>
      <c r="G23" s="206"/>
      <c r="H23" s="206"/>
    </row>
    <row r="25" spans="1:8">
      <c r="A25" s="437" t="s">
        <v>8</v>
      </c>
      <c r="B25" s="437"/>
      <c r="C25" s="437"/>
      <c r="D25" s="437"/>
      <c r="E25" s="437"/>
      <c r="F25" s="437"/>
      <c r="G25" s="437"/>
      <c r="H25" s="437"/>
    </row>
    <row r="26" spans="1:8">
      <c r="A26" s="203"/>
      <c r="B26" s="203"/>
      <c r="C26" s="203"/>
      <c r="D26" s="203"/>
      <c r="E26" s="203"/>
      <c r="F26" s="203"/>
      <c r="G26" s="203"/>
      <c r="H26" s="203"/>
    </row>
    <row r="28" spans="1:8" ht="19.5" customHeight="1">
      <c r="A28" s="69" t="s">
        <v>103</v>
      </c>
      <c r="B28" s="465" t="str">
        <f>"　この補助金の交付の対象となる事業及びその内容は、"&amp;DBCS(TEXT(データ!E17,"ggge年m月d日"))&amp;"付けで変更申請のあった平戸市農業農村整備事業（"&amp;データ!B6&amp;" "&amp;データ!B11&amp;"）とする。"</f>
        <v>　この補助金の交付の対象となる事業及びその内容は、明治３３年１月０日付けで変更申請のあった平戸市農業農村整備事業（Test地区 農道整備事業）とする。</v>
      </c>
      <c r="C28" s="465"/>
      <c r="D28" s="465"/>
      <c r="E28" s="465"/>
      <c r="F28" s="465"/>
      <c r="G28" s="465"/>
      <c r="H28" s="465"/>
    </row>
    <row r="29" spans="1:8" ht="33.75" customHeight="1">
      <c r="A29" s="70"/>
      <c r="B29" s="465"/>
      <c r="C29" s="465"/>
      <c r="D29" s="465"/>
      <c r="E29" s="465"/>
      <c r="F29" s="465"/>
      <c r="G29" s="465"/>
      <c r="H29" s="465"/>
    </row>
    <row r="30" spans="1:8" ht="16.5" customHeight="1">
      <c r="A30" s="70"/>
      <c r="B30" s="206"/>
      <c r="C30" s="206"/>
      <c r="D30" s="206"/>
      <c r="E30" s="206"/>
      <c r="F30" s="206"/>
      <c r="G30" s="206"/>
      <c r="H30" s="206"/>
    </row>
    <row r="31" spans="1:8" ht="16.5" customHeight="1">
      <c r="A31" s="203"/>
    </row>
    <row r="32" spans="1:8" ht="18" customHeight="1">
      <c r="A32" s="69" t="s">
        <v>104</v>
      </c>
      <c r="B32" s="493" t="s">
        <v>237</v>
      </c>
      <c r="C32" s="493"/>
      <c r="D32" s="493"/>
      <c r="E32" s="493"/>
      <c r="F32" s="493"/>
      <c r="G32" s="493"/>
      <c r="H32" s="493"/>
    </row>
    <row r="33" spans="1:8" ht="18" customHeight="1">
      <c r="A33" s="204"/>
      <c r="B33" s="207"/>
      <c r="C33" s="207"/>
      <c r="D33" s="207"/>
      <c r="E33" s="207"/>
      <c r="F33" s="207"/>
      <c r="G33" s="207"/>
      <c r="H33" s="207"/>
    </row>
    <row r="35" spans="1:8">
      <c r="B35" s="492" t="s">
        <v>236</v>
      </c>
      <c r="C35" s="492"/>
      <c r="D35" s="492"/>
      <c r="E35" s="492"/>
      <c r="F35" s="61" t="str">
        <f>DBCS(TEXT(データ!I17,"金 #,##0円也"))</f>
        <v>金　０円也</v>
      </c>
    </row>
    <row r="36" spans="1:8">
      <c r="E36" s="61"/>
      <c r="F36" s="61"/>
    </row>
    <row r="37" spans="1:8">
      <c r="B37" s="62" t="s">
        <v>235</v>
      </c>
      <c r="E37" s="61"/>
      <c r="F37" s="61" t="str">
        <f>DBCS(TEXT(データ!J17,"金 #,##0円也"))</f>
        <v>金　０円也</v>
      </c>
    </row>
    <row r="40" spans="1:8">
      <c r="A40" s="69" t="s">
        <v>479</v>
      </c>
      <c r="B40" s="62" t="s">
        <v>480</v>
      </c>
    </row>
    <row r="41" spans="1:8">
      <c r="C41" s="323" t="str">
        <f>"当初 "&amp;TEXT(データ!E7,"ggge年m月d日")&amp;" から "&amp;TEXT(データ!F7,"ggge年m月d日")&amp;" まで "</f>
        <v xml:space="preserve">当初 明治33年1月0日 から 明治33年1月0日 まで </v>
      </c>
    </row>
    <row r="42" spans="1:8">
      <c r="B42" s="322" t="s">
        <v>481</v>
      </c>
      <c r="C42" s="323"/>
    </row>
    <row r="43" spans="1:8">
      <c r="C43" s="323" t="str">
        <f>"変更 "&amp;TEXT(データ!E7,"ggge年m月d日")&amp;" から "&amp;TEXT(データ!F8,"ggge年m月d日")&amp;" まで "</f>
        <v xml:space="preserve">変更 明治33年1月0日 から 明治33年1月0日 まで </v>
      </c>
    </row>
  </sheetData>
  <mergeCells count="6">
    <mergeCell ref="B35:E35"/>
    <mergeCell ref="A15:H15"/>
    <mergeCell ref="A19:H22"/>
    <mergeCell ref="A25:H25"/>
    <mergeCell ref="B28:H29"/>
    <mergeCell ref="B32:H32"/>
  </mergeCells>
  <phoneticPr fontId="5"/>
  <hyperlinks>
    <hyperlink ref="J2" location="印刷選択!A1" display="選択画面"/>
    <hyperlink ref="J3" location="データ!A1" display="データ!A1"/>
  </hyperlinks>
  <pageMargins left="0.70866141732283472" right="0.70866141732283472" top="0.74803149606299213" bottom="0.74803149606299213" header="0.31496062992125984" footer="0.31496062992125984"/>
  <pageSetup paperSize="9" orientation="portrait" blackAndWhite="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sheetPr>
  <dimension ref="A1:J37"/>
  <sheetViews>
    <sheetView view="pageBreakPreview" zoomScaleNormal="100" zoomScaleSheetLayoutView="100" workbookViewId="0">
      <selection activeCell="J8" sqref="J8"/>
    </sheetView>
  </sheetViews>
  <sheetFormatPr defaultRowHeight="14.25"/>
  <cols>
    <col min="1" max="1" width="15.375" style="62" bestFit="1" customWidth="1"/>
    <col min="2" max="7" width="9" style="62"/>
    <col min="8" max="8" width="19.25" style="62" customWidth="1"/>
    <col min="9" max="9" width="2.875" style="62" customWidth="1"/>
    <col min="10" max="10" width="13" style="62" bestFit="1" customWidth="1"/>
    <col min="11" max="16384" width="9" style="62"/>
  </cols>
  <sheetData>
    <row r="1" spans="1:10">
      <c r="A1" s="83" t="s">
        <v>56</v>
      </c>
    </row>
    <row r="2" spans="1:10">
      <c r="A2" s="83"/>
      <c r="J2" s="164" t="s">
        <v>263</v>
      </c>
    </row>
    <row r="3" spans="1:10">
      <c r="A3" s="83"/>
      <c r="J3" s="194" t="s">
        <v>292</v>
      </c>
    </row>
    <row r="4" spans="1:10">
      <c r="A4" s="83"/>
    </row>
    <row r="7" spans="1:10">
      <c r="H7" s="94">
        <f>データ!E19</f>
        <v>0</v>
      </c>
    </row>
    <row r="8" spans="1:10">
      <c r="H8" s="65"/>
    </row>
    <row r="10" spans="1:10">
      <c r="A10" s="62" t="s">
        <v>489</v>
      </c>
    </row>
    <row r="13" spans="1:10" ht="21.75" customHeight="1">
      <c r="E13" s="85" t="s">
        <v>124</v>
      </c>
      <c r="F13" s="152">
        <f>データ!$B$8</f>
        <v>0</v>
      </c>
      <c r="G13" s="209"/>
      <c r="H13" s="59"/>
    </row>
    <row r="14" spans="1:10" ht="21.75" customHeight="1">
      <c r="E14" s="85"/>
      <c r="F14" s="152" t="str">
        <f>データ!$B$6</f>
        <v>Test地区</v>
      </c>
      <c r="G14" s="209"/>
      <c r="H14" s="59"/>
    </row>
    <row r="15" spans="1:10" ht="21.75" customHeight="1">
      <c r="E15" s="85" t="s">
        <v>89</v>
      </c>
      <c r="F15" s="152" t="str">
        <f>"地区代表  "&amp;データ!$B$7</f>
        <v xml:space="preserve">地区代表  </v>
      </c>
      <c r="G15" s="209"/>
      <c r="H15" s="59"/>
    </row>
    <row r="20" spans="1:8">
      <c r="A20" s="466" t="str">
        <f>"令和"&amp;データ!B3&amp;"年度 平戸市農業農村整備事業実績報告書"</f>
        <v>令和8年度 平戸市農業農村整備事業実績報告書</v>
      </c>
      <c r="B20" s="466"/>
      <c r="C20" s="466"/>
      <c r="D20" s="466"/>
      <c r="E20" s="466"/>
      <c r="F20" s="466"/>
      <c r="G20" s="466"/>
      <c r="H20" s="466"/>
    </row>
    <row r="21" spans="1:8">
      <c r="A21" s="91"/>
      <c r="B21" s="91"/>
      <c r="C21" s="91"/>
      <c r="D21" s="91"/>
      <c r="E21" s="91"/>
      <c r="F21" s="91"/>
      <c r="G21" s="91"/>
      <c r="H21" s="91"/>
    </row>
    <row r="22" spans="1:8">
      <c r="A22" s="91"/>
      <c r="B22" s="91"/>
      <c r="C22" s="91"/>
      <c r="D22" s="91"/>
      <c r="E22" s="91"/>
      <c r="F22" s="91"/>
      <c r="G22" s="91"/>
      <c r="H22" s="91"/>
    </row>
    <row r="25" spans="1:8" ht="14.25" customHeight="1">
      <c r="A25" s="501" t="str">
        <f>"　"&amp;DBCS(TEXT(IF(データ!F17="",データ!F11,データ!F17),"ggge年m月d日"))&amp;"平戸市指令"&amp;データ!B3&amp;"農整第"&amp;データ!B5&amp;"号で交付決定の通知があった平戸市 "&amp;データ!B6&amp;" "&amp;データ!B11&amp;"について平戸市補助金等交付規則第13条の規定によりその実績を関係書類を添えて報告します。"</f>
        <v>　明治３３年１月０日平戸市指令8農整第号で交付決定の通知があった平戸市 Test地区 農道整備事業について平戸市補助金等交付規則第13条の規定によりその実績を関係書類を添えて報告します。</v>
      </c>
      <c r="B25" s="501"/>
      <c r="C25" s="501"/>
      <c r="D25" s="501"/>
      <c r="E25" s="501"/>
      <c r="F25" s="501"/>
      <c r="G25" s="501"/>
      <c r="H25" s="501"/>
    </row>
    <row r="26" spans="1:8">
      <c r="A26" s="501"/>
      <c r="B26" s="501"/>
      <c r="C26" s="501"/>
      <c r="D26" s="501"/>
      <c r="E26" s="501"/>
      <c r="F26" s="501"/>
      <c r="G26" s="501"/>
      <c r="H26" s="501"/>
    </row>
    <row r="27" spans="1:8">
      <c r="A27" s="501"/>
      <c r="B27" s="501"/>
      <c r="C27" s="501"/>
      <c r="D27" s="501"/>
      <c r="E27" s="501"/>
      <c r="F27" s="501"/>
      <c r="G27" s="501"/>
      <c r="H27" s="501"/>
    </row>
    <row r="28" spans="1:8">
      <c r="A28" s="501"/>
      <c r="B28" s="501"/>
      <c r="C28" s="501"/>
      <c r="D28" s="501"/>
      <c r="E28" s="501"/>
      <c r="F28" s="501"/>
      <c r="G28" s="501"/>
      <c r="H28" s="501"/>
    </row>
    <row r="34" spans="1:1" ht="22.5" customHeight="1">
      <c r="A34" s="62" t="s">
        <v>57</v>
      </c>
    </row>
    <row r="35" spans="1:1" ht="27.75" customHeight="1">
      <c r="A35" s="62" t="str">
        <f>"　　　　１．　事業実績書"</f>
        <v>　　　　１．　事業実績書</v>
      </c>
    </row>
    <row r="36" spans="1:1" ht="27.75" customHeight="1">
      <c r="A36" s="62" t="s">
        <v>234</v>
      </c>
    </row>
    <row r="37" spans="1:1" ht="27.75" customHeight="1">
      <c r="A37" s="62" t="s">
        <v>58</v>
      </c>
    </row>
  </sheetData>
  <mergeCells count="2">
    <mergeCell ref="A20:H20"/>
    <mergeCell ref="A25:H28"/>
  </mergeCells>
  <phoneticPr fontId="5"/>
  <hyperlinks>
    <hyperlink ref="J2" location="印刷選択!A1" display="選択画面"/>
    <hyperlink ref="J3" location="データ!A1" display="データ!A1"/>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workbookViewId="0">
      <selection activeCell="B43" sqref="B43"/>
    </sheetView>
  </sheetViews>
  <sheetFormatPr defaultRowHeight="13.5"/>
  <cols>
    <col min="1" max="1" width="4.5" style="166" customWidth="1"/>
    <col min="2" max="2" width="3.25" style="166" customWidth="1"/>
    <col min="3" max="3" width="24.25" style="166" customWidth="1"/>
    <col min="4" max="4" width="5.25" style="176" customWidth="1"/>
    <col min="5" max="5" width="24.25" style="166" customWidth="1"/>
    <col min="6" max="6" width="5.25" style="176" customWidth="1"/>
    <col min="7" max="16384" width="9" style="166"/>
  </cols>
  <sheetData>
    <row r="1" spans="1:6">
      <c r="A1" s="195">
        <v>11</v>
      </c>
    </row>
    <row r="2" spans="1:6">
      <c r="B2" s="166" t="s">
        <v>318</v>
      </c>
    </row>
    <row r="4" spans="1:6" ht="18" customHeight="1">
      <c r="B4" s="189" t="str">
        <f>"地 区 名　：　"&amp;データ!B6</f>
        <v>地 区 名　：　Test地区</v>
      </c>
    </row>
    <row r="5" spans="1:6" ht="18" customHeight="1">
      <c r="B5" s="166" t="str">
        <f>"工　　種　：　"&amp;データ!B11</f>
        <v>工　　種　：　農道整備事業</v>
      </c>
    </row>
    <row r="6" spans="1:6" ht="18" customHeight="1">
      <c r="B6" s="166" t="str">
        <f>"事業概要　：　"&amp;データ!B15</f>
        <v>事業概要　：　</v>
      </c>
    </row>
    <row r="7" spans="1:6" ht="18" customHeight="1">
      <c r="B7" s="166" t="str">
        <f>"受益面積　：　"&amp;データ!B17&amp;" ha"</f>
        <v>受益面積　：　0 ha</v>
      </c>
    </row>
    <row r="8" spans="1:6" ht="18" customHeight="1">
      <c r="B8" s="166" t="str">
        <f>"受益戸数　：　"&amp;データ!B22&amp;" 戸"</f>
        <v>受益戸数　：　 戸</v>
      </c>
    </row>
    <row r="9" spans="1:6" ht="18" customHeight="1">
      <c r="B9" s="166" t="str">
        <f>"施工方法　：　"&amp;データ!B12</f>
        <v>施工方法　：　請負</v>
      </c>
    </row>
    <row r="10" spans="1:6" ht="18" customHeight="1">
      <c r="C10" s="201" t="s">
        <v>351</v>
      </c>
    </row>
    <row r="11" spans="1:6" ht="18" customHeight="1">
      <c r="B11" s="432" t="s">
        <v>315</v>
      </c>
      <c r="C11" s="433"/>
      <c r="D11" s="434"/>
      <c r="E11" s="432" t="s">
        <v>316</v>
      </c>
      <c r="F11" s="433"/>
    </row>
    <row r="12" spans="1:6" ht="18" customHeight="1">
      <c r="B12" s="435" t="s">
        <v>343</v>
      </c>
      <c r="C12" s="436"/>
      <c r="D12" s="178" t="s">
        <v>314</v>
      </c>
      <c r="E12" s="177"/>
      <c r="F12" s="179"/>
    </row>
    <row r="13" spans="1:6" ht="18" customHeight="1">
      <c r="B13" s="435" t="s">
        <v>344</v>
      </c>
      <c r="C13" s="436"/>
      <c r="D13" s="182" t="s">
        <v>314</v>
      </c>
      <c r="E13" s="180"/>
      <c r="F13" s="183"/>
    </row>
    <row r="14" spans="1:6" ht="18" customHeight="1">
      <c r="B14" s="435" t="s">
        <v>345</v>
      </c>
      <c r="C14" s="436"/>
      <c r="D14" s="182" t="s">
        <v>314</v>
      </c>
      <c r="E14" s="180"/>
      <c r="F14" s="183"/>
    </row>
    <row r="15" spans="1:6" ht="18" customHeight="1">
      <c r="B15" s="435" t="s">
        <v>346</v>
      </c>
      <c r="C15" s="436"/>
      <c r="D15" s="182" t="s">
        <v>314</v>
      </c>
      <c r="E15" s="180"/>
      <c r="F15" s="183"/>
    </row>
    <row r="16" spans="1:6" ht="18" customHeight="1">
      <c r="B16" s="180" t="s">
        <v>312</v>
      </c>
      <c r="C16" s="181"/>
      <c r="D16" s="182"/>
      <c r="E16" s="180"/>
      <c r="F16" s="183"/>
    </row>
    <row r="17" spans="2:6" ht="18" customHeight="1">
      <c r="B17" s="180"/>
      <c r="C17" s="181" t="s">
        <v>347</v>
      </c>
      <c r="D17" s="182" t="s">
        <v>314</v>
      </c>
      <c r="E17" s="180"/>
      <c r="F17" s="183"/>
    </row>
    <row r="18" spans="2:6" ht="18" customHeight="1">
      <c r="B18" s="180"/>
      <c r="C18" s="181" t="s">
        <v>353</v>
      </c>
      <c r="D18" s="182" t="s">
        <v>314</v>
      </c>
      <c r="E18" s="180"/>
      <c r="F18" s="183"/>
    </row>
    <row r="19" spans="2:6" ht="18" customHeight="1">
      <c r="B19" s="180"/>
      <c r="C19" s="181" t="s">
        <v>354</v>
      </c>
      <c r="D19" s="182" t="s">
        <v>314</v>
      </c>
      <c r="E19" s="180"/>
      <c r="F19" s="183"/>
    </row>
    <row r="20" spans="2:6" ht="18" customHeight="1">
      <c r="B20" s="180"/>
      <c r="C20" s="181"/>
      <c r="D20" s="182"/>
      <c r="E20" s="188" t="s">
        <v>293</v>
      </c>
      <c r="F20" s="183" t="s">
        <v>314</v>
      </c>
    </row>
    <row r="21" spans="2:6" ht="18" customHeight="1">
      <c r="B21" s="180"/>
      <c r="C21" s="181"/>
      <c r="D21" s="182"/>
      <c r="E21" s="188" t="s">
        <v>311</v>
      </c>
      <c r="F21" s="183" t="s">
        <v>314</v>
      </c>
    </row>
    <row r="22" spans="2:6" ht="18" customHeight="1">
      <c r="B22" s="180"/>
      <c r="C22" s="181"/>
      <c r="D22" s="182"/>
      <c r="E22" s="188" t="s">
        <v>331</v>
      </c>
      <c r="F22" s="183" t="s">
        <v>314</v>
      </c>
    </row>
    <row r="23" spans="2:6" ht="18" customHeight="1">
      <c r="B23" s="188" t="s">
        <v>294</v>
      </c>
      <c r="C23" s="181"/>
      <c r="D23" s="182" t="s">
        <v>314</v>
      </c>
      <c r="E23" s="180"/>
      <c r="F23" s="183"/>
    </row>
    <row r="24" spans="2:6" ht="18" customHeight="1">
      <c r="B24" s="188" t="s">
        <v>295</v>
      </c>
      <c r="C24" s="181"/>
      <c r="D24" s="182" t="s">
        <v>314</v>
      </c>
      <c r="E24" s="180"/>
      <c r="F24" s="183"/>
    </row>
    <row r="25" spans="2:6" ht="18" customHeight="1">
      <c r="B25" s="188" t="s">
        <v>296</v>
      </c>
      <c r="C25" s="181"/>
      <c r="D25" s="182" t="s">
        <v>314</v>
      </c>
      <c r="E25" s="180"/>
      <c r="F25" s="183"/>
    </row>
    <row r="26" spans="2:6" ht="18" customHeight="1">
      <c r="B26" s="180"/>
      <c r="C26" s="181"/>
      <c r="D26" s="182"/>
      <c r="E26" s="188" t="s">
        <v>297</v>
      </c>
      <c r="F26" s="183" t="s">
        <v>314</v>
      </c>
    </row>
    <row r="27" spans="2:6" ht="18" customHeight="1">
      <c r="B27" s="180"/>
      <c r="C27" s="181"/>
      <c r="D27" s="182"/>
      <c r="E27" s="188" t="s">
        <v>298</v>
      </c>
      <c r="F27" s="183" t="s">
        <v>314</v>
      </c>
    </row>
    <row r="28" spans="2:6" ht="18" customHeight="1">
      <c r="B28" s="180" t="s">
        <v>312</v>
      </c>
      <c r="C28" s="181"/>
      <c r="D28" s="182"/>
      <c r="E28" s="180"/>
      <c r="F28" s="183"/>
    </row>
    <row r="29" spans="2:6" ht="18" customHeight="1">
      <c r="B29" s="180"/>
      <c r="C29" s="202" t="s">
        <v>299</v>
      </c>
      <c r="D29" s="182" t="s">
        <v>314</v>
      </c>
      <c r="E29" s="180"/>
      <c r="F29" s="183"/>
    </row>
    <row r="30" spans="2:6" ht="18" customHeight="1">
      <c r="B30" s="180"/>
      <c r="C30" s="202" t="s">
        <v>300</v>
      </c>
      <c r="D30" s="182" t="s">
        <v>314</v>
      </c>
      <c r="E30" s="180"/>
      <c r="F30" s="183"/>
    </row>
    <row r="31" spans="2:6" ht="18" customHeight="1">
      <c r="B31" s="180"/>
      <c r="C31" s="202" t="s">
        <v>301</v>
      </c>
      <c r="D31" s="182" t="s">
        <v>314</v>
      </c>
      <c r="E31" s="180"/>
      <c r="F31" s="183"/>
    </row>
    <row r="32" spans="2:6" ht="18" customHeight="1">
      <c r="B32" s="180"/>
      <c r="C32" s="202" t="s">
        <v>303</v>
      </c>
      <c r="D32" s="182" t="s">
        <v>314</v>
      </c>
      <c r="E32" s="180"/>
      <c r="F32" s="183"/>
    </row>
    <row r="33" spans="2:6" ht="18" customHeight="1">
      <c r="B33" s="180"/>
      <c r="C33" s="181"/>
      <c r="D33" s="182"/>
      <c r="E33" s="180" t="s">
        <v>302</v>
      </c>
      <c r="F33" s="183" t="s">
        <v>314</v>
      </c>
    </row>
    <row r="34" spans="2:6" ht="18" customHeight="1">
      <c r="B34" s="188" t="s">
        <v>304</v>
      </c>
      <c r="C34" s="181"/>
      <c r="D34" s="182" t="s">
        <v>314</v>
      </c>
      <c r="E34" s="180"/>
      <c r="F34" s="183"/>
    </row>
    <row r="35" spans="2:6" ht="18" customHeight="1">
      <c r="B35" s="188" t="s">
        <v>305</v>
      </c>
      <c r="C35" s="181"/>
      <c r="D35" s="182" t="s">
        <v>314</v>
      </c>
      <c r="E35" s="180"/>
      <c r="F35" s="183"/>
    </row>
    <row r="36" spans="2:6" ht="18" customHeight="1">
      <c r="B36" s="188" t="s">
        <v>306</v>
      </c>
      <c r="C36" s="181"/>
      <c r="D36" s="182" t="s">
        <v>314</v>
      </c>
      <c r="E36" s="180"/>
      <c r="F36" s="183"/>
    </row>
    <row r="37" spans="2:6" ht="18" customHeight="1">
      <c r="B37" s="435" t="s">
        <v>348</v>
      </c>
      <c r="C37" s="436"/>
      <c r="D37" s="182" t="s">
        <v>314</v>
      </c>
      <c r="E37" s="180"/>
      <c r="F37" s="183"/>
    </row>
    <row r="38" spans="2:6" ht="18" customHeight="1">
      <c r="B38" s="435" t="s">
        <v>349</v>
      </c>
      <c r="C38" s="436"/>
      <c r="D38" s="182" t="s">
        <v>314</v>
      </c>
      <c r="E38" s="180"/>
      <c r="F38" s="183"/>
    </row>
    <row r="39" spans="2:6" ht="18" customHeight="1">
      <c r="B39" s="435" t="s">
        <v>350</v>
      </c>
      <c r="C39" s="436"/>
      <c r="D39" s="182" t="s">
        <v>314</v>
      </c>
      <c r="E39" s="180"/>
      <c r="F39" s="183"/>
    </row>
    <row r="40" spans="2:6" ht="18" customHeight="1">
      <c r="B40" s="180"/>
      <c r="C40" s="181"/>
      <c r="D40" s="182"/>
      <c r="E40" s="188" t="s">
        <v>307</v>
      </c>
      <c r="F40" s="183" t="s">
        <v>314</v>
      </c>
    </row>
    <row r="41" spans="2:6" ht="18" customHeight="1">
      <c r="B41" s="180"/>
      <c r="C41" s="181"/>
      <c r="D41" s="182"/>
      <c r="E41" s="188" t="s">
        <v>308</v>
      </c>
      <c r="F41" s="183" t="s">
        <v>314</v>
      </c>
    </row>
    <row r="42" spans="2:6" ht="18" customHeight="1">
      <c r="B42" s="180"/>
      <c r="C42" s="181"/>
      <c r="D42" s="182"/>
      <c r="E42" s="188" t="s">
        <v>309</v>
      </c>
      <c r="F42" s="183" t="s">
        <v>314</v>
      </c>
    </row>
    <row r="43" spans="2:6" ht="18" customHeight="1">
      <c r="B43" s="180"/>
      <c r="C43" s="181"/>
      <c r="D43" s="182"/>
      <c r="E43" s="188" t="s">
        <v>310</v>
      </c>
      <c r="F43" s="183" t="s">
        <v>314</v>
      </c>
    </row>
    <row r="44" spans="2:6" ht="18" customHeight="1">
      <c r="B44" s="435" t="s">
        <v>355</v>
      </c>
      <c r="C44" s="436"/>
      <c r="D44" s="182" t="s">
        <v>314</v>
      </c>
      <c r="E44" s="180"/>
      <c r="F44" s="183"/>
    </row>
    <row r="45" spans="2:6" ht="18" customHeight="1">
      <c r="B45" s="180"/>
      <c r="C45" s="181"/>
      <c r="D45" s="182"/>
      <c r="E45" s="180" t="s">
        <v>313</v>
      </c>
      <c r="F45" s="183"/>
    </row>
    <row r="46" spans="2:6" ht="18" customHeight="1">
      <c r="B46" s="184"/>
      <c r="C46" s="185"/>
      <c r="D46" s="186"/>
      <c r="E46" s="184" t="s">
        <v>352</v>
      </c>
      <c r="F46" s="187" t="s">
        <v>314</v>
      </c>
    </row>
    <row r="47" spans="2:6" ht="18" customHeight="1" thickBot="1"/>
    <row r="48" spans="2:6" ht="18" customHeight="1" thickBot="1">
      <c r="D48" s="190" t="s">
        <v>317</v>
      </c>
      <c r="E48" s="191"/>
      <c r="F48" s="192" t="s">
        <v>314</v>
      </c>
    </row>
  </sheetData>
  <mergeCells count="10">
    <mergeCell ref="B11:D11"/>
    <mergeCell ref="E11:F11"/>
    <mergeCell ref="B44:C44"/>
    <mergeCell ref="B37:C37"/>
    <mergeCell ref="B38:C38"/>
    <mergeCell ref="B39:C39"/>
    <mergeCell ref="B12:C12"/>
    <mergeCell ref="B13:C13"/>
    <mergeCell ref="B14:C14"/>
    <mergeCell ref="B15:C15"/>
  </mergeCells>
  <phoneticPr fontId="5"/>
  <printOptions horizontalCentered="1"/>
  <pageMargins left="0.70866141732283472" right="0.70866141732283472" top="0.39370078740157483" bottom="0" header="0.31496062992125984" footer="0.31496062992125984"/>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sheetPr>
  <dimension ref="A1:K42"/>
  <sheetViews>
    <sheetView view="pageBreakPreview" zoomScaleNormal="100" zoomScaleSheetLayoutView="100" workbookViewId="0">
      <selection activeCell="K5" sqref="K5"/>
    </sheetView>
  </sheetViews>
  <sheetFormatPr defaultRowHeight="14.25"/>
  <cols>
    <col min="1" max="1" width="4.375" style="62" customWidth="1"/>
    <col min="2" max="2" width="14.75" style="62" customWidth="1"/>
    <col min="3" max="3" width="5.75" style="62" customWidth="1"/>
    <col min="4" max="7" width="9" style="62"/>
    <col min="8" max="8" width="19.25" style="62" customWidth="1"/>
    <col min="9" max="9" width="6.25" style="62" customWidth="1"/>
    <col min="10" max="10" width="2.875" style="62" customWidth="1"/>
    <col min="11" max="11" width="13" style="62" bestFit="1" customWidth="1"/>
    <col min="12" max="16384" width="9" style="62"/>
  </cols>
  <sheetData>
    <row r="1" spans="1:11">
      <c r="A1" s="83" t="s">
        <v>248</v>
      </c>
    </row>
    <row r="2" spans="1:11">
      <c r="K2" s="164" t="s">
        <v>263</v>
      </c>
    </row>
    <row r="3" spans="1:11">
      <c r="K3" s="194" t="s">
        <v>292</v>
      </c>
    </row>
    <row r="4" spans="1:11">
      <c r="H4" s="94"/>
    </row>
    <row r="5" spans="1:11">
      <c r="A5" s="437" t="s">
        <v>100</v>
      </c>
      <c r="B5" s="437"/>
      <c r="C5" s="437"/>
      <c r="D5" s="437"/>
      <c r="E5" s="437"/>
      <c r="F5" s="437"/>
      <c r="G5" s="437"/>
      <c r="H5" s="437"/>
      <c r="I5" s="437"/>
    </row>
    <row r="6" spans="1:11">
      <c r="A6" s="85"/>
      <c r="B6" s="85"/>
      <c r="C6" s="85"/>
      <c r="D6" s="85"/>
      <c r="E6" s="85"/>
      <c r="F6" s="85"/>
      <c r="G6" s="85"/>
      <c r="H6" s="85"/>
      <c r="I6" s="85"/>
    </row>
    <row r="7" spans="1:11">
      <c r="A7" s="85"/>
      <c r="B7" s="85"/>
      <c r="C7" s="85"/>
      <c r="D7" s="85"/>
      <c r="E7" s="85"/>
      <c r="F7" s="85"/>
      <c r="G7" s="85"/>
      <c r="H7" s="85"/>
      <c r="I7" s="85"/>
    </row>
    <row r="9" spans="1:11" ht="16.5" customHeight="1">
      <c r="A9" s="62" t="s">
        <v>10</v>
      </c>
    </row>
    <row r="10" spans="1:11" ht="16.5" customHeight="1"/>
    <row r="11" spans="1:11" ht="21" customHeight="1">
      <c r="B11" s="62" t="s">
        <v>150</v>
      </c>
      <c r="D11" s="61" t="str">
        <f>データ!B6</f>
        <v>Test地区</v>
      </c>
    </row>
    <row r="12" spans="1:11" ht="21" customHeight="1"/>
    <row r="13" spans="1:11" ht="21" customHeight="1">
      <c r="B13" s="62" t="s">
        <v>151</v>
      </c>
      <c r="D13" s="61" t="str">
        <f>データ!B11</f>
        <v>農道整備事業</v>
      </c>
    </row>
    <row r="14" spans="1:11" ht="21" customHeight="1">
      <c r="D14" s="61"/>
    </row>
    <row r="15" spans="1:11" ht="21" customHeight="1">
      <c r="B15" s="62" t="s">
        <v>152</v>
      </c>
      <c r="D15" s="61">
        <f>データ!B14</f>
        <v>0</v>
      </c>
    </row>
    <row r="16" spans="1:11" ht="21" customHeight="1">
      <c r="D16" s="61"/>
    </row>
    <row r="17" spans="1:9" ht="21" customHeight="1">
      <c r="B17" s="62" t="s">
        <v>153</v>
      </c>
      <c r="D17" s="61" t="str">
        <f>データ!B17&amp;" ha（田 "&amp;データ!B18&amp;"ha　畑 "&amp;データ!B19&amp;"ha　果樹園 "&amp;データ!B20&amp;"ha）"</f>
        <v>0 ha（田 ha　畑 ha　果樹園 ha）</v>
      </c>
    </row>
    <row r="18" spans="1:9" ht="21" customHeight="1">
      <c r="D18" s="61"/>
    </row>
    <row r="19" spans="1:9" ht="21" customHeight="1">
      <c r="B19" s="62" t="s">
        <v>154</v>
      </c>
      <c r="D19" s="61" t="str">
        <f>データ!B22&amp;" 戸"</f>
        <v xml:space="preserve"> 戸</v>
      </c>
    </row>
    <row r="20" spans="1:9" ht="21" customHeight="1">
      <c r="D20" s="61"/>
    </row>
    <row r="21" spans="1:9" ht="21" customHeight="1">
      <c r="B21" s="62" t="s">
        <v>155</v>
      </c>
      <c r="D21" s="446">
        <f>データ!B15</f>
        <v>0</v>
      </c>
      <c r="E21" s="447"/>
      <c r="F21" s="447"/>
      <c r="G21" s="447"/>
      <c r="H21" s="447"/>
      <c r="I21" s="447"/>
    </row>
    <row r="22" spans="1:9" ht="21" customHeight="1">
      <c r="D22" s="61"/>
    </row>
    <row r="23" spans="1:9" ht="21" customHeight="1">
      <c r="B23" s="62" t="s">
        <v>156</v>
      </c>
      <c r="D23" s="61" t="str">
        <f>TEXT(データ!E7,"ggge年m月d日")&amp;" から "&amp;TEXT(IF(データ!F8="",データ!F7,データ!F8),"ggge年m月d日")&amp;" まで "</f>
        <v xml:space="preserve">明治33年1月0日 から 明治33年1月0日 まで </v>
      </c>
    </row>
    <row r="24" spans="1:9" ht="21" customHeight="1">
      <c r="D24" s="61"/>
      <c r="G24" s="321" t="str">
        <f>"("&amp;TEXT(データ!E19,"ggge年m月d日")&amp;" 完成 )"</f>
        <v>(明治33年1月0日 完成 )</v>
      </c>
    </row>
    <row r="25" spans="1:9" ht="21" customHeight="1">
      <c r="B25" s="62" t="s">
        <v>157</v>
      </c>
      <c r="D25" s="61" t="str">
        <f>データ!B12</f>
        <v>請負</v>
      </c>
    </row>
    <row r="26" spans="1:9" ht="21" customHeight="1">
      <c r="D26" s="61"/>
    </row>
    <row r="27" spans="1:9" ht="21" customHeight="1">
      <c r="B27" s="62" t="s">
        <v>158</v>
      </c>
      <c r="D27" s="61" t="str">
        <f>DBCS(TEXT(データ!I19,"#,##0円"))</f>
        <v>０円</v>
      </c>
    </row>
    <row r="28" spans="1:9" ht="16.5" customHeight="1">
      <c r="D28" s="61"/>
    </row>
    <row r="29" spans="1:9" ht="16.5" customHeight="1">
      <c r="D29" s="61"/>
    </row>
    <row r="30" spans="1:9" ht="16.5" customHeight="1">
      <c r="A30" s="62" t="s">
        <v>159</v>
      </c>
      <c r="D30" s="61"/>
    </row>
    <row r="31" spans="1:9" ht="16.5" customHeight="1"/>
    <row r="32" spans="1:9" ht="16.5" customHeight="1">
      <c r="C32" s="62" t="s">
        <v>92</v>
      </c>
    </row>
    <row r="33" spans="4:4" ht="16.5" customHeight="1">
      <c r="D33" s="61"/>
    </row>
    <row r="34" spans="4:4" ht="16.5" customHeight="1"/>
    <row r="35" spans="4:4" ht="16.5" customHeight="1">
      <c r="D35" s="61"/>
    </row>
    <row r="36" spans="4:4" ht="16.5" customHeight="1"/>
    <row r="37" spans="4:4" ht="16.5" customHeight="1">
      <c r="D37" s="61"/>
    </row>
    <row r="38" spans="4:4" ht="16.5" customHeight="1"/>
    <row r="39" spans="4:4" ht="16.5" customHeight="1"/>
    <row r="40" spans="4:4" ht="16.5" customHeight="1"/>
    <row r="41" spans="4:4" ht="16.5" customHeight="1"/>
    <row r="42" spans="4:4" ht="16.5" customHeight="1"/>
  </sheetData>
  <mergeCells count="2">
    <mergeCell ref="A5:I5"/>
    <mergeCell ref="D21:I21"/>
  </mergeCells>
  <phoneticPr fontId="5"/>
  <hyperlinks>
    <hyperlink ref="K2" location="印刷選択!A1" display="選択画面"/>
    <hyperlink ref="K3" location="データ!A1" display="データ!A1"/>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sheetPr>
  <dimension ref="A1:H26"/>
  <sheetViews>
    <sheetView view="pageBreakPreview" zoomScaleNormal="100" zoomScaleSheetLayoutView="100" workbookViewId="0">
      <selection activeCell="H5" sqref="H5"/>
    </sheetView>
  </sheetViews>
  <sheetFormatPr defaultRowHeight="14.25"/>
  <cols>
    <col min="1" max="1" width="12.625" style="62" customWidth="1"/>
    <col min="2" max="5" width="11.5" style="62" customWidth="1"/>
    <col min="6" max="6" width="14" style="62" customWidth="1"/>
    <col min="7" max="7" width="2.875" style="62" customWidth="1"/>
    <col min="8" max="8" width="13" style="62" bestFit="1" customWidth="1"/>
    <col min="9" max="16384" width="9" style="62"/>
  </cols>
  <sheetData>
    <row r="1" spans="1:8">
      <c r="A1" s="81" t="s">
        <v>140</v>
      </c>
    </row>
    <row r="2" spans="1:8">
      <c r="A2" s="59"/>
      <c r="H2" s="164" t="s">
        <v>263</v>
      </c>
    </row>
    <row r="3" spans="1:8">
      <c r="H3" s="194" t="s">
        <v>292</v>
      </c>
    </row>
    <row r="4" spans="1:8">
      <c r="A4" s="437" t="s">
        <v>179</v>
      </c>
      <c r="B4" s="437"/>
      <c r="C4" s="437"/>
      <c r="D4" s="437"/>
      <c r="E4" s="437"/>
      <c r="F4" s="437"/>
    </row>
    <row r="5" spans="1:8">
      <c r="A5" s="61"/>
    </row>
    <row r="7" spans="1:8">
      <c r="A7" s="62" t="s">
        <v>65</v>
      </c>
    </row>
    <row r="8" spans="1:8">
      <c r="F8" s="63" t="s">
        <v>76</v>
      </c>
    </row>
    <row r="9" spans="1:8">
      <c r="A9" s="468" t="s">
        <v>66</v>
      </c>
      <c r="B9" s="468" t="s">
        <v>70</v>
      </c>
      <c r="C9" s="468" t="s">
        <v>71</v>
      </c>
      <c r="D9" s="470" t="s">
        <v>72</v>
      </c>
      <c r="E9" s="471"/>
      <c r="F9" s="468" t="s">
        <v>75</v>
      </c>
    </row>
    <row r="10" spans="1:8">
      <c r="A10" s="469"/>
      <c r="B10" s="469"/>
      <c r="C10" s="469"/>
      <c r="D10" s="86" t="s">
        <v>73</v>
      </c>
      <c r="E10" s="86" t="s">
        <v>74</v>
      </c>
      <c r="F10" s="469"/>
    </row>
    <row r="11" spans="1:8" ht="27" customHeight="1">
      <c r="A11" s="66" t="s">
        <v>67</v>
      </c>
      <c r="B11" s="157">
        <f>IF(データ!J17=0,IF(データ!J14=0,データ!J11,データ!J14),データ!J17)</f>
        <v>0</v>
      </c>
      <c r="C11" s="158">
        <f>データ!J19</f>
        <v>0</v>
      </c>
      <c r="D11" s="200" t="s">
        <v>341</v>
      </c>
      <c r="E11" s="200" t="s">
        <v>341</v>
      </c>
      <c r="F11" s="159"/>
    </row>
    <row r="12" spans="1:8" ht="27" customHeight="1">
      <c r="A12" s="66" t="s">
        <v>68</v>
      </c>
      <c r="B12" s="157">
        <f>IF(データ!K17=0,IF(データ!K14=0,データ!K11,データ!K14),データ!K17)</f>
        <v>0</v>
      </c>
      <c r="C12" s="158">
        <f>データ!K19</f>
        <v>0</v>
      </c>
      <c r="D12" s="200" t="s">
        <v>341</v>
      </c>
      <c r="E12" s="200" t="s">
        <v>341</v>
      </c>
      <c r="F12" s="159"/>
    </row>
    <row r="13" spans="1:8" ht="27" customHeight="1">
      <c r="A13" s="66" t="s">
        <v>69</v>
      </c>
      <c r="B13" s="157">
        <f>B11+B12</f>
        <v>0</v>
      </c>
      <c r="C13" s="157">
        <f>C11+C12</f>
        <v>0</v>
      </c>
      <c r="D13" s="200" t="s">
        <v>341</v>
      </c>
      <c r="E13" s="200" t="s">
        <v>341</v>
      </c>
      <c r="F13" s="159"/>
    </row>
    <row r="14" spans="1:8">
      <c r="B14" s="68"/>
      <c r="C14" s="68"/>
    </row>
    <row r="15" spans="1:8">
      <c r="B15" s="68"/>
      <c r="C15" s="68"/>
    </row>
    <row r="16" spans="1:8">
      <c r="B16" s="68"/>
      <c r="C16" s="68"/>
    </row>
    <row r="17" spans="1:6">
      <c r="B17" s="68"/>
      <c r="C17" s="68"/>
    </row>
    <row r="18" spans="1:6">
      <c r="A18" s="62" t="s">
        <v>77</v>
      </c>
      <c r="B18" s="68"/>
      <c r="C18" s="68"/>
    </row>
    <row r="19" spans="1:6">
      <c r="B19" s="68"/>
      <c r="C19" s="68"/>
      <c r="F19" s="63" t="s">
        <v>76</v>
      </c>
    </row>
    <row r="20" spans="1:6">
      <c r="A20" s="468" t="s">
        <v>66</v>
      </c>
      <c r="B20" s="468" t="s">
        <v>70</v>
      </c>
      <c r="C20" s="502" t="s">
        <v>71</v>
      </c>
      <c r="D20" s="470" t="s">
        <v>72</v>
      </c>
      <c r="E20" s="471"/>
      <c r="F20" s="468" t="s">
        <v>75</v>
      </c>
    </row>
    <row r="21" spans="1:6">
      <c r="A21" s="469"/>
      <c r="B21" s="469"/>
      <c r="C21" s="503"/>
      <c r="D21" s="86" t="s">
        <v>73</v>
      </c>
      <c r="E21" s="86" t="s">
        <v>74</v>
      </c>
      <c r="F21" s="469"/>
    </row>
    <row r="22" spans="1:6" ht="27" customHeight="1">
      <c r="A22" s="66" t="s">
        <v>78</v>
      </c>
      <c r="B22" s="138">
        <f>IF(データ!M17=0,IF(データ!M14=0,データ!M11,データ!M14),データ!M17)</f>
        <v>0</v>
      </c>
      <c r="C22" s="138">
        <f>データ!M19</f>
        <v>0</v>
      </c>
      <c r="D22" s="200" t="s">
        <v>341</v>
      </c>
      <c r="E22" s="200" t="s">
        <v>341</v>
      </c>
      <c r="F22" s="159"/>
    </row>
    <row r="23" spans="1:6" ht="27" customHeight="1">
      <c r="A23" s="66" t="s">
        <v>79</v>
      </c>
      <c r="B23" s="138">
        <f>IF(データ!N17=0,IF(データ!N14=0,データ!N11,データ!N14),データ!N17)</f>
        <v>0</v>
      </c>
      <c r="C23" s="138">
        <f>データ!N19</f>
        <v>0</v>
      </c>
      <c r="D23" s="200" t="s">
        <v>341</v>
      </c>
      <c r="E23" s="200" t="s">
        <v>341</v>
      </c>
      <c r="F23" s="159"/>
    </row>
    <row r="24" spans="1:6" ht="27" customHeight="1">
      <c r="A24" s="66" t="s">
        <v>206</v>
      </c>
      <c r="B24" s="138">
        <f>IF(データ!O17=0,IF(データ!O14=0,データ!O11,データ!O14),データ!O17)</f>
        <v>0</v>
      </c>
      <c r="C24" s="138">
        <f>データ!O19</f>
        <v>0</v>
      </c>
      <c r="D24" s="200" t="s">
        <v>341</v>
      </c>
      <c r="E24" s="200" t="s">
        <v>341</v>
      </c>
      <c r="F24" s="159"/>
    </row>
    <row r="25" spans="1:6" ht="27" customHeight="1">
      <c r="A25" s="66" t="s">
        <v>207</v>
      </c>
      <c r="B25" s="215" t="s">
        <v>252</v>
      </c>
      <c r="C25" s="215" t="s">
        <v>252</v>
      </c>
      <c r="D25" s="200" t="s">
        <v>341</v>
      </c>
      <c r="E25" s="200" t="s">
        <v>341</v>
      </c>
      <c r="F25" s="159"/>
    </row>
    <row r="26" spans="1:6" ht="27" customHeight="1">
      <c r="A26" s="66" t="s">
        <v>69</v>
      </c>
      <c r="B26" s="138">
        <f>SUM(B22:B25)</f>
        <v>0</v>
      </c>
      <c r="C26" s="138">
        <f>SUM(C22:C25)</f>
        <v>0</v>
      </c>
      <c r="D26" s="200" t="s">
        <v>341</v>
      </c>
      <c r="E26" s="200" t="s">
        <v>341</v>
      </c>
      <c r="F26" s="159"/>
    </row>
  </sheetData>
  <mergeCells count="11">
    <mergeCell ref="A4:F4"/>
    <mergeCell ref="A9:A10"/>
    <mergeCell ref="B9:B10"/>
    <mergeCell ref="C9:C10"/>
    <mergeCell ref="D9:E9"/>
    <mergeCell ref="F9:F10"/>
    <mergeCell ref="F20:F21"/>
    <mergeCell ref="D20:E20"/>
    <mergeCell ref="C20:C21"/>
    <mergeCell ref="B20:B21"/>
    <mergeCell ref="A20:A21"/>
  </mergeCells>
  <phoneticPr fontId="5"/>
  <hyperlinks>
    <hyperlink ref="H2" location="印刷選択!A1" display="選択画面"/>
    <hyperlink ref="H3" location="データ!A1" display="データ!A1"/>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40"/>
  <sheetViews>
    <sheetView view="pageBreakPreview" zoomScaleNormal="100" zoomScaleSheetLayoutView="100" workbookViewId="0">
      <selection activeCell="K6" sqref="K6"/>
    </sheetView>
  </sheetViews>
  <sheetFormatPr defaultRowHeight="13.5"/>
  <cols>
    <col min="1" max="1" width="3" customWidth="1"/>
    <col min="2" max="2" width="15.25" bestFit="1" customWidth="1"/>
    <col min="11" max="11" width="13.375" bestFit="1" customWidth="1"/>
  </cols>
  <sheetData>
    <row r="1" spans="2:11">
      <c r="B1" t="str">
        <f>データ!B6</f>
        <v>Test地区</v>
      </c>
    </row>
    <row r="2" spans="2:11" ht="19.5" customHeight="1">
      <c r="K2" s="164" t="s">
        <v>263</v>
      </c>
    </row>
    <row r="3" spans="2:11" ht="19.5" customHeight="1">
      <c r="K3" s="194" t="s">
        <v>292</v>
      </c>
    </row>
    <row r="4" spans="2:11" ht="19.5" customHeight="1"/>
    <row r="5" spans="2:11" ht="19.5" customHeight="1"/>
    <row r="6" spans="2:11" ht="19.5" customHeight="1"/>
    <row r="7" spans="2:11" ht="19.5" customHeight="1"/>
    <row r="8" spans="2:11" ht="19.5" customHeight="1"/>
    <row r="9" spans="2:11" ht="19.5" customHeight="1"/>
    <row r="10" spans="2:11" ht="19.5" customHeight="1"/>
    <row r="11" spans="2:11" ht="19.5" customHeight="1"/>
    <row r="12" spans="2:11" ht="19.5" customHeight="1"/>
    <row r="13" spans="2:11" ht="19.5" customHeight="1"/>
    <row r="14" spans="2:11" ht="19.5" customHeight="1"/>
    <row r="15" spans="2:11" ht="19.5" customHeight="1"/>
    <row r="16" spans="2:11" ht="19.5" customHeight="1"/>
    <row r="17" ht="19.5" customHeight="1"/>
    <row r="18" ht="19.5" customHeight="1"/>
    <row r="19" ht="19.5" customHeight="1"/>
    <row r="20" ht="19.5" customHeight="1"/>
    <row r="21" ht="19.5" customHeight="1"/>
    <row r="22" ht="19.5" customHeight="1"/>
    <row r="23" ht="19.5" customHeight="1"/>
    <row r="24" ht="19.5" customHeight="1"/>
    <row r="25" ht="19.5" customHeight="1"/>
    <row r="26" ht="19.5" customHeight="1"/>
    <row r="27" ht="19.5" customHeight="1"/>
    <row r="28" ht="19.5" customHeight="1"/>
    <row r="29" ht="19.5" customHeight="1"/>
    <row r="30" ht="19.5" customHeight="1"/>
    <row r="31" ht="19.5" customHeight="1"/>
    <row r="32" ht="19.5" customHeight="1"/>
    <row r="33" ht="19.5" customHeight="1"/>
    <row r="34" ht="19.5" customHeight="1"/>
    <row r="35" ht="19.5" customHeight="1"/>
    <row r="36" ht="19.5" customHeight="1"/>
    <row r="37" ht="19.5" customHeight="1"/>
    <row r="38" ht="19.5" customHeight="1"/>
    <row r="39" ht="19.5" customHeight="1"/>
    <row r="40" ht="19.5" customHeight="1"/>
  </sheetData>
  <phoneticPr fontId="5"/>
  <hyperlinks>
    <hyperlink ref="K2" location="印刷選択!A1" display="選択画面"/>
    <hyperlink ref="K3" location="データ!A1" display="データ!A1"/>
  </hyperlinks>
  <printOptions horizontalCentered="1" verticalCentered="1"/>
  <pageMargins left="0.70866141732283472" right="0.70866141732283472" top="0.39370078740157483" bottom="0.39370078740157483" header="0.31496062992125984" footer="0.31496062992125984"/>
  <pageSetup paperSize="9"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J34"/>
  <sheetViews>
    <sheetView view="pageBreakPreview" zoomScaleNormal="100" zoomScaleSheetLayoutView="100" workbookViewId="0">
      <selection activeCell="J9" sqref="J9"/>
    </sheetView>
  </sheetViews>
  <sheetFormatPr defaultRowHeight="14.25"/>
  <cols>
    <col min="1" max="1" width="15.375" style="62" bestFit="1" customWidth="1"/>
    <col min="2" max="7" width="9" style="62"/>
    <col min="8" max="8" width="19.25" style="62" customWidth="1"/>
    <col min="9" max="9" width="2.875" style="62" customWidth="1"/>
    <col min="10" max="10" width="13" style="62" bestFit="1" customWidth="1"/>
    <col min="11" max="16384" width="9" style="62"/>
  </cols>
  <sheetData>
    <row r="1" spans="1:10">
      <c r="A1" s="83" t="s">
        <v>56</v>
      </c>
    </row>
    <row r="2" spans="1:10">
      <c r="J2" s="165" t="s">
        <v>265</v>
      </c>
    </row>
    <row r="3" spans="1:10">
      <c r="J3" s="194" t="s">
        <v>292</v>
      </c>
    </row>
    <row r="4" spans="1:10">
      <c r="H4" s="94">
        <f>データ!E19</f>
        <v>0</v>
      </c>
    </row>
    <row r="5" spans="1:10">
      <c r="H5" s="65"/>
    </row>
    <row r="7" spans="1:10">
      <c r="A7" s="62" t="s">
        <v>489</v>
      </c>
    </row>
    <row r="10" spans="1:10" ht="21.75" customHeight="1">
      <c r="E10" s="150" t="s">
        <v>124</v>
      </c>
      <c r="F10" s="152">
        <f>データ!$B$8</f>
        <v>0</v>
      </c>
    </row>
    <row r="11" spans="1:10" ht="21.75" customHeight="1">
      <c r="E11" s="150"/>
      <c r="F11" s="152" t="str">
        <f>データ!$B$6</f>
        <v>Test地区</v>
      </c>
    </row>
    <row r="12" spans="1:10" ht="21.75" customHeight="1">
      <c r="E12" s="150" t="s">
        <v>89</v>
      </c>
      <c r="F12" s="152" t="str">
        <f>"地区代表  "&amp;データ!$B$7</f>
        <v xml:space="preserve">地区代表  </v>
      </c>
    </row>
    <row r="17" spans="1:8">
      <c r="A17" s="464" t="str">
        <f>"令和"&amp;データ!B3&amp;"年度 平戸市農業農村整備事業実績報告書"</f>
        <v>令和8年度 平戸市農業農村整備事業実績報告書</v>
      </c>
      <c r="B17" s="464"/>
      <c r="C17" s="464"/>
      <c r="D17" s="464"/>
      <c r="E17" s="464"/>
      <c r="F17" s="464"/>
      <c r="G17" s="464"/>
      <c r="H17" s="464"/>
    </row>
    <row r="18" spans="1:8">
      <c r="A18" s="151"/>
      <c r="B18" s="151"/>
      <c r="C18" s="151"/>
      <c r="D18" s="151"/>
      <c r="E18" s="151"/>
      <c r="F18" s="151"/>
      <c r="G18" s="151"/>
      <c r="H18" s="151"/>
    </row>
    <row r="19" spans="1:8">
      <c r="A19" s="151"/>
      <c r="B19" s="151"/>
      <c r="C19" s="151"/>
      <c r="D19" s="151"/>
      <c r="E19" s="151"/>
      <c r="F19" s="151"/>
      <c r="G19" s="151"/>
      <c r="H19" s="151"/>
    </row>
    <row r="22" spans="1:8" ht="14.25" customHeight="1">
      <c r="A22" s="501" t="str">
        <f>"　"&amp;DBCS(TEXT(IF(データ!F17="",データ!F14,データ!F17),"ggge年m月d日"))&amp;"平戸市指令"&amp;データ!B3&amp;"農整第"&amp;DBCS(データ!B5)&amp;"号で変更交付決定の通知があった平戸市 "&amp;データ!B6&amp;" "&amp;データ!B11&amp;"について平戸市補助金等交付規則第13条の規定によりその実績を関係書類を添えて報告します。"</f>
        <v>　明治３３年１月０日平戸市指令8農整第号で変更交付決定の通知があった平戸市 Test地区 農道整備事業について平戸市補助金等交付規則第13条の規定によりその実績を関係書類を添えて報告します。</v>
      </c>
      <c r="B22" s="501"/>
      <c r="C22" s="501"/>
      <c r="D22" s="501"/>
      <c r="E22" s="501"/>
      <c r="F22" s="501"/>
      <c r="G22" s="501"/>
      <c r="H22" s="501"/>
    </row>
    <row r="23" spans="1:8">
      <c r="A23" s="501"/>
      <c r="B23" s="501"/>
      <c r="C23" s="501"/>
      <c r="D23" s="501"/>
      <c r="E23" s="501"/>
      <c r="F23" s="501"/>
      <c r="G23" s="501"/>
      <c r="H23" s="501"/>
    </row>
    <row r="24" spans="1:8">
      <c r="A24" s="501"/>
      <c r="B24" s="501"/>
      <c r="C24" s="501"/>
      <c r="D24" s="501"/>
      <c r="E24" s="501"/>
      <c r="F24" s="501"/>
      <c r="G24" s="501"/>
      <c r="H24" s="501"/>
    </row>
    <row r="25" spans="1:8">
      <c r="A25" s="501"/>
      <c r="B25" s="501"/>
      <c r="C25" s="501"/>
      <c r="D25" s="501"/>
      <c r="E25" s="501"/>
      <c r="F25" s="501"/>
      <c r="G25" s="501"/>
      <c r="H25" s="501"/>
    </row>
    <row r="31" spans="1:8" ht="22.5" customHeight="1">
      <c r="A31" s="62" t="s">
        <v>57</v>
      </c>
    </row>
    <row r="32" spans="1:8" ht="27.75" customHeight="1">
      <c r="A32" s="62" t="str">
        <f>"　　　　１．　事業実績書"</f>
        <v>　　　　１．　事業実績書</v>
      </c>
    </row>
    <row r="33" spans="1:1" ht="27.75" customHeight="1">
      <c r="A33" s="62" t="s">
        <v>234</v>
      </c>
    </row>
    <row r="34" spans="1:1" ht="27.75" customHeight="1">
      <c r="A34" s="62" t="s">
        <v>58</v>
      </c>
    </row>
  </sheetData>
  <mergeCells count="2">
    <mergeCell ref="A17:H17"/>
    <mergeCell ref="A22:H25"/>
  </mergeCells>
  <phoneticPr fontId="5"/>
  <hyperlinks>
    <hyperlink ref="J2" location="印刷選択!A1" display="選択画面"/>
    <hyperlink ref="J3" location="データ!A1" display="データ!A1"/>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DC47"/>
  <sheetViews>
    <sheetView view="pageBreakPreview" zoomScaleNormal="100" zoomScaleSheetLayoutView="100" workbookViewId="0">
      <selection activeCell="BW11" sqref="BW11"/>
    </sheetView>
  </sheetViews>
  <sheetFormatPr defaultColWidth="1.25" defaultRowHeight="15" customHeight="1"/>
  <cols>
    <col min="1" max="74" width="1.25" style="335"/>
    <col min="75" max="75" width="13.375" style="335" bestFit="1" customWidth="1"/>
    <col min="76" max="16384" width="1.25" style="335"/>
  </cols>
  <sheetData>
    <row r="1" spans="1:107" s="336" customFormat="1" ht="15.75" customHeight="1">
      <c r="A1" s="335"/>
      <c r="B1" s="335"/>
      <c r="C1" s="335"/>
      <c r="D1" s="335"/>
      <c r="E1" s="335"/>
      <c r="F1" s="335"/>
      <c r="G1" s="335"/>
      <c r="H1" s="335"/>
      <c r="I1" s="335"/>
      <c r="J1" s="335"/>
      <c r="K1" s="335"/>
      <c r="L1" s="335"/>
      <c r="M1" s="335"/>
      <c r="N1" s="335"/>
      <c r="O1" s="335"/>
      <c r="P1" s="335"/>
      <c r="Q1" s="335"/>
      <c r="R1" s="335"/>
      <c r="S1" s="335"/>
      <c r="T1" s="335"/>
      <c r="U1" s="335"/>
      <c r="V1" s="335"/>
      <c r="W1" s="335"/>
      <c r="X1" s="335"/>
      <c r="Y1" s="335"/>
      <c r="Z1" s="335"/>
      <c r="AA1" s="335"/>
      <c r="AB1" s="335"/>
      <c r="AC1" s="335"/>
      <c r="AD1" s="335"/>
      <c r="AE1" s="335"/>
      <c r="AF1" s="335"/>
      <c r="AG1" s="335"/>
      <c r="AH1" s="335"/>
      <c r="AI1" s="335"/>
      <c r="AJ1" s="335"/>
      <c r="AK1" s="335"/>
      <c r="AL1" s="335"/>
      <c r="AM1" s="335"/>
      <c r="AN1" s="335"/>
      <c r="AO1" s="335"/>
      <c r="AP1" s="335"/>
      <c r="AQ1" s="335"/>
      <c r="AR1" s="335"/>
      <c r="AS1" s="335"/>
      <c r="AT1" s="335"/>
      <c r="AU1" s="335"/>
      <c r="AV1" s="335"/>
      <c r="AW1" s="335"/>
      <c r="AX1" s="335"/>
      <c r="AY1" s="335"/>
      <c r="AZ1" s="335"/>
      <c r="BA1" s="335"/>
      <c r="BB1" s="335"/>
      <c r="BC1" s="335"/>
      <c r="BD1" s="335"/>
      <c r="BE1" s="335"/>
      <c r="BF1" s="335"/>
      <c r="BG1" s="335"/>
      <c r="BH1" s="335"/>
      <c r="BI1" s="335"/>
      <c r="BJ1" s="335"/>
      <c r="BK1" s="335"/>
      <c r="BL1" s="335"/>
      <c r="BM1" s="335"/>
      <c r="BN1" s="335"/>
      <c r="BO1" s="335"/>
      <c r="BP1" s="335"/>
      <c r="BQ1" s="335"/>
      <c r="BR1" s="335"/>
      <c r="BS1" s="335"/>
      <c r="BT1" s="335"/>
      <c r="CC1" s="337"/>
      <c r="CD1" s="337"/>
      <c r="CE1" s="337"/>
      <c r="CF1" s="338"/>
      <c r="CG1" s="338"/>
      <c r="CH1" s="338"/>
      <c r="CI1" s="338"/>
      <c r="CJ1" s="338"/>
      <c r="CK1" s="338"/>
      <c r="CL1" s="338"/>
      <c r="CM1" s="338"/>
      <c r="CN1" s="338"/>
      <c r="CO1" s="338"/>
      <c r="CP1" s="338"/>
      <c r="CQ1" s="338"/>
      <c r="CR1" s="338"/>
      <c r="CS1" s="338"/>
      <c r="CT1" s="338"/>
      <c r="CU1" s="338"/>
      <c r="CV1" s="338"/>
      <c r="CW1" s="338"/>
      <c r="CX1" s="338"/>
      <c r="CY1" s="338"/>
      <c r="CZ1" s="338"/>
      <c r="DA1" s="338"/>
      <c r="DB1" s="338"/>
      <c r="DC1" s="338"/>
    </row>
    <row r="2" spans="1:107" s="336" customFormat="1" ht="15.75" customHeight="1">
      <c r="A2" s="335"/>
      <c r="B2" s="335"/>
      <c r="C2" s="504" t="s">
        <v>504</v>
      </c>
      <c r="D2" s="504"/>
      <c r="E2" s="504"/>
      <c r="F2" s="504"/>
      <c r="G2" s="504"/>
      <c r="H2" s="504"/>
      <c r="I2" s="504"/>
      <c r="J2" s="504"/>
      <c r="K2" s="504"/>
      <c r="L2" s="504"/>
      <c r="M2" s="504"/>
      <c r="N2" s="504"/>
      <c r="O2" s="504"/>
      <c r="P2" s="504"/>
      <c r="Q2" s="504"/>
      <c r="R2" s="504"/>
      <c r="S2" s="504"/>
      <c r="T2" s="504"/>
      <c r="U2" s="504"/>
      <c r="V2" s="504"/>
      <c r="W2" s="504"/>
      <c r="X2" s="504"/>
      <c r="Y2" s="504"/>
      <c r="Z2" s="504"/>
      <c r="AA2" s="504"/>
      <c r="AB2" s="504"/>
      <c r="AC2" s="504"/>
      <c r="AD2" s="504"/>
      <c r="AE2" s="504"/>
      <c r="AF2" s="504"/>
      <c r="AG2" s="504"/>
      <c r="AH2" s="504"/>
      <c r="AI2" s="504"/>
      <c r="AJ2" s="504"/>
      <c r="AK2" s="504"/>
      <c r="AL2" s="504"/>
      <c r="AM2" s="504"/>
      <c r="AN2" s="504"/>
      <c r="AO2" s="504"/>
      <c r="AP2" s="504"/>
      <c r="AQ2" s="504"/>
      <c r="AR2" s="504"/>
      <c r="AS2" s="504"/>
      <c r="AT2" s="504"/>
      <c r="AU2" s="504"/>
      <c r="AV2" s="504"/>
      <c r="AW2" s="504"/>
      <c r="AX2" s="504"/>
      <c r="AY2" s="504"/>
      <c r="AZ2" s="504"/>
      <c r="BA2" s="504"/>
      <c r="BB2" s="504"/>
      <c r="BC2" s="504"/>
      <c r="BD2" s="504"/>
      <c r="BE2" s="504"/>
      <c r="BF2" s="504"/>
      <c r="BG2" s="504"/>
      <c r="BH2" s="504"/>
      <c r="BI2" s="504"/>
      <c r="BJ2" s="504"/>
      <c r="BK2" s="504"/>
      <c r="BL2" s="504"/>
      <c r="BM2" s="504"/>
      <c r="BN2" s="504"/>
      <c r="BO2" s="504"/>
      <c r="BP2" s="504"/>
      <c r="BQ2" s="504"/>
      <c r="BR2" s="504"/>
      <c r="BS2" s="504"/>
      <c r="BT2" s="504"/>
      <c r="CC2" s="339"/>
      <c r="CD2" s="339"/>
      <c r="CE2" s="339"/>
      <c r="CF2" s="339"/>
      <c r="CG2" s="339"/>
      <c r="CH2" s="339"/>
      <c r="CI2" s="339"/>
      <c r="CJ2" s="339"/>
      <c r="CK2" s="339"/>
      <c r="CL2" s="339"/>
      <c r="CM2" s="339"/>
      <c r="CN2" s="339"/>
      <c r="CO2" s="339"/>
      <c r="CP2" s="339"/>
      <c r="CQ2" s="339"/>
      <c r="CR2" s="339"/>
      <c r="CS2" s="339"/>
      <c r="CT2" s="339"/>
      <c r="CU2" s="339"/>
      <c r="CV2" s="505"/>
      <c r="CW2" s="505"/>
      <c r="CX2" s="505"/>
      <c r="CY2" s="505"/>
      <c r="CZ2" s="505"/>
      <c r="DA2" s="505"/>
      <c r="DB2" s="505"/>
      <c r="DC2" s="339"/>
    </row>
    <row r="3" spans="1:107" s="336" customFormat="1" ht="15.75" customHeight="1">
      <c r="A3" s="335"/>
      <c r="B3" s="335"/>
      <c r="C3" s="504"/>
      <c r="D3" s="504"/>
      <c r="E3" s="504"/>
      <c r="F3" s="504"/>
      <c r="G3" s="504"/>
      <c r="H3" s="504"/>
      <c r="I3" s="504"/>
      <c r="J3" s="504"/>
      <c r="K3" s="504"/>
      <c r="L3" s="504"/>
      <c r="M3" s="504"/>
      <c r="N3" s="504"/>
      <c r="O3" s="504"/>
      <c r="P3" s="504"/>
      <c r="Q3" s="504"/>
      <c r="R3" s="504"/>
      <c r="S3" s="504"/>
      <c r="T3" s="504"/>
      <c r="U3" s="504"/>
      <c r="V3" s="504"/>
      <c r="W3" s="504"/>
      <c r="X3" s="504"/>
      <c r="Y3" s="504"/>
      <c r="Z3" s="504"/>
      <c r="AA3" s="504"/>
      <c r="AB3" s="504"/>
      <c r="AC3" s="504"/>
      <c r="AD3" s="504"/>
      <c r="AE3" s="504"/>
      <c r="AF3" s="504"/>
      <c r="AG3" s="504"/>
      <c r="AH3" s="504"/>
      <c r="AI3" s="504"/>
      <c r="AJ3" s="504"/>
      <c r="AK3" s="504"/>
      <c r="AL3" s="504"/>
      <c r="AM3" s="504"/>
      <c r="AN3" s="504"/>
      <c r="AO3" s="504"/>
      <c r="AP3" s="504"/>
      <c r="AQ3" s="504"/>
      <c r="AR3" s="504"/>
      <c r="AS3" s="504"/>
      <c r="AT3" s="504"/>
      <c r="AU3" s="504"/>
      <c r="AV3" s="504"/>
      <c r="AW3" s="504"/>
      <c r="AX3" s="504"/>
      <c r="AY3" s="504"/>
      <c r="AZ3" s="504"/>
      <c r="BA3" s="504"/>
      <c r="BB3" s="504"/>
      <c r="BC3" s="504"/>
      <c r="BD3" s="504"/>
      <c r="BE3" s="504"/>
      <c r="BF3" s="504"/>
      <c r="BG3" s="504"/>
      <c r="BH3" s="504"/>
      <c r="BI3" s="504"/>
      <c r="BJ3" s="504"/>
      <c r="BK3" s="504"/>
      <c r="BL3" s="504"/>
      <c r="BM3" s="504"/>
      <c r="BN3" s="504"/>
      <c r="BO3" s="504"/>
      <c r="BP3" s="504"/>
      <c r="BQ3" s="504"/>
      <c r="BR3" s="504"/>
      <c r="BS3" s="504"/>
      <c r="BT3" s="504"/>
      <c r="CC3" s="339"/>
      <c r="CD3" s="339"/>
      <c r="CE3" s="339"/>
      <c r="CF3" s="339"/>
      <c r="CG3" s="339"/>
      <c r="CH3" s="339"/>
      <c r="CI3" s="339"/>
      <c r="CJ3" s="339"/>
      <c r="CK3" s="339"/>
      <c r="CL3" s="339"/>
      <c r="CM3" s="339"/>
      <c r="CN3" s="339"/>
      <c r="CO3" s="339"/>
      <c r="CP3" s="339"/>
      <c r="CQ3" s="339"/>
      <c r="CR3" s="339"/>
      <c r="CS3" s="339"/>
      <c r="CT3" s="339"/>
      <c r="CU3" s="339"/>
      <c r="CV3" s="505"/>
      <c r="CW3" s="505"/>
      <c r="CX3" s="505"/>
      <c r="CY3" s="505"/>
      <c r="CZ3" s="505"/>
      <c r="DA3" s="505"/>
      <c r="DB3" s="505"/>
      <c r="DC3" s="339"/>
    </row>
    <row r="4" spans="1:107" s="336" customFormat="1" ht="15.75" customHeight="1">
      <c r="A4" s="340"/>
      <c r="B4" s="340"/>
      <c r="C4" s="506" t="str">
        <f>"令和 "&amp;データ!B3&amp;" 年度"</f>
        <v>令和 8 年度</v>
      </c>
      <c r="D4" s="506"/>
      <c r="E4" s="506"/>
      <c r="F4" s="506"/>
      <c r="G4" s="506"/>
      <c r="H4" s="506"/>
      <c r="I4" s="506"/>
      <c r="J4" s="506"/>
      <c r="K4" s="506"/>
      <c r="L4" s="507"/>
      <c r="M4" s="507"/>
      <c r="N4" s="507"/>
      <c r="O4" s="507"/>
      <c r="P4" s="507"/>
      <c r="Q4" s="507"/>
      <c r="R4" s="507"/>
      <c r="S4" s="507"/>
      <c r="T4" s="508"/>
      <c r="U4" s="508"/>
      <c r="V4" s="508"/>
      <c r="W4" s="508"/>
      <c r="X4" s="508"/>
      <c r="Y4" s="508"/>
      <c r="Z4" s="508"/>
      <c r="AA4" s="508"/>
      <c r="AB4" s="508"/>
      <c r="AC4" s="508"/>
      <c r="AD4" s="508"/>
      <c r="AE4" s="508"/>
      <c r="AF4" s="341"/>
      <c r="AG4" s="341"/>
      <c r="AH4" s="341"/>
      <c r="AI4" s="341"/>
      <c r="AJ4" s="341"/>
      <c r="AK4" s="341"/>
      <c r="AL4" s="341"/>
      <c r="AM4" s="342"/>
      <c r="AN4" s="342"/>
      <c r="AO4" s="342"/>
      <c r="AP4" s="342"/>
      <c r="AQ4" s="342"/>
      <c r="AR4" s="342"/>
      <c r="AS4" s="342"/>
      <c r="AT4" s="342"/>
      <c r="AU4" s="342"/>
      <c r="AV4" s="342"/>
      <c r="AW4" s="342"/>
      <c r="AX4" s="342"/>
      <c r="AY4" s="342"/>
      <c r="AZ4" s="342"/>
      <c r="BA4" s="342"/>
      <c r="BB4" s="342"/>
      <c r="BC4" s="342"/>
      <c r="BD4" s="342"/>
      <c r="BE4" s="342"/>
      <c r="BF4" s="342"/>
      <c r="BG4" s="342"/>
      <c r="BH4" s="342"/>
      <c r="BI4" s="342"/>
      <c r="BJ4" s="342"/>
      <c r="BK4" s="342"/>
      <c r="BL4" s="342"/>
      <c r="BM4" s="342"/>
      <c r="BN4" s="342"/>
      <c r="BO4" s="342"/>
      <c r="BP4" s="342"/>
      <c r="BQ4" s="342"/>
      <c r="BR4" s="342"/>
      <c r="BS4" s="342"/>
      <c r="BT4" s="342"/>
      <c r="BW4" s="164" t="s">
        <v>263</v>
      </c>
    </row>
    <row r="5" spans="1:107" s="336" customFormat="1" ht="15.75" customHeight="1">
      <c r="A5" s="335"/>
      <c r="B5" s="335"/>
      <c r="C5" s="509" t="s">
        <v>505</v>
      </c>
      <c r="D5" s="510"/>
      <c r="E5" s="510"/>
      <c r="F5" s="510"/>
      <c r="G5" s="510"/>
      <c r="H5" s="510"/>
      <c r="I5" s="510"/>
      <c r="J5" s="510"/>
      <c r="K5" s="510"/>
      <c r="L5" s="510"/>
      <c r="M5" s="510"/>
      <c r="N5" s="510"/>
      <c r="O5" s="510"/>
      <c r="P5" s="510"/>
      <c r="Q5" s="510"/>
      <c r="R5" s="510"/>
      <c r="S5" s="510"/>
      <c r="T5" s="510"/>
      <c r="U5" s="510"/>
      <c r="V5" s="510"/>
      <c r="W5" s="510"/>
      <c r="X5" s="510"/>
      <c r="Y5" s="510"/>
      <c r="Z5" s="510"/>
      <c r="AA5" s="510"/>
      <c r="AB5" s="510"/>
      <c r="AC5" s="510"/>
      <c r="AD5" s="510"/>
      <c r="AE5" s="510"/>
      <c r="AF5" s="510"/>
      <c r="AG5" s="510"/>
      <c r="AH5" s="510"/>
      <c r="AI5" s="510"/>
      <c r="AJ5" s="510"/>
      <c r="AK5" s="510"/>
      <c r="AL5" s="510"/>
      <c r="AM5" s="510"/>
      <c r="AN5" s="510"/>
      <c r="AO5" s="510"/>
      <c r="AP5" s="510"/>
      <c r="AQ5" s="510"/>
      <c r="AR5" s="510"/>
      <c r="AS5" s="510"/>
      <c r="AT5" s="510"/>
      <c r="AU5" s="510"/>
      <c r="AV5" s="510"/>
      <c r="AW5" s="510"/>
      <c r="AX5" s="510"/>
      <c r="AY5" s="510"/>
      <c r="AZ5" s="510"/>
      <c r="BA5" s="510"/>
      <c r="BB5" s="510"/>
      <c r="BC5" s="510"/>
      <c r="BD5" s="510"/>
      <c r="BE5" s="510"/>
      <c r="BF5" s="510"/>
      <c r="BG5" s="510"/>
      <c r="BH5" s="510"/>
      <c r="BI5" s="510"/>
      <c r="BJ5" s="510"/>
      <c r="BK5" s="510"/>
      <c r="BL5" s="510"/>
      <c r="BM5" s="510"/>
      <c r="BN5" s="510"/>
      <c r="BO5" s="510"/>
      <c r="BP5" s="510"/>
      <c r="BQ5" s="510"/>
      <c r="BR5" s="510"/>
      <c r="BS5" s="510"/>
      <c r="BT5" s="511"/>
      <c r="BW5" s="194" t="s">
        <v>292</v>
      </c>
      <c r="CC5" s="512"/>
      <c r="CD5" s="512"/>
      <c r="CE5" s="512"/>
      <c r="CF5" s="512"/>
      <c r="CG5" s="512"/>
      <c r="CH5" s="512"/>
      <c r="CI5" s="512"/>
      <c r="CJ5" s="512"/>
      <c r="CK5" s="512"/>
      <c r="CL5" s="512"/>
      <c r="CM5" s="512"/>
      <c r="CN5" s="512"/>
      <c r="CO5" s="512"/>
      <c r="CP5" s="512"/>
      <c r="CQ5" s="512"/>
      <c r="CR5" s="512"/>
      <c r="CS5" s="512"/>
      <c r="CT5" s="512"/>
      <c r="CU5" s="512"/>
      <c r="CV5" s="512"/>
      <c r="CW5" s="512"/>
      <c r="CX5" s="512"/>
      <c r="CY5" s="512"/>
      <c r="CZ5" s="512"/>
      <c r="DA5" s="512"/>
      <c r="DB5" s="512"/>
      <c r="DC5" s="343"/>
    </row>
    <row r="6" spans="1:107" s="336" customFormat="1" ht="15.75" customHeight="1">
      <c r="A6" s="335"/>
      <c r="B6" s="335"/>
      <c r="C6" s="513" t="s">
        <v>506</v>
      </c>
      <c r="D6" s="514"/>
      <c r="E6" s="514"/>
      <c r="F6" s="514"/>
      <c r="G6" s="514"/>
      <c r="H6" s="514"/>
      <c r="I6" s="515"/>
      <c r="J6" s="522" t="s">
        <v>506</v>
      </c>
      <c r="K6" s="514"/>
      <c r="L6" s="514"/>
      <c r="M6" s="514"/>
      <c r="N6" s="514"/>
      <c r="O6" s="514"/>
      <c r="P6" s="515"/>
      <c r="Q6" s="525"/>
      <c r="R6" s="514"/>
      <c r="S6" s="514"/>
      <c r="T6" s="514"/>
      <c r="U6" s="514"/>
      <c r="V6" s="514"/>
      <c r="W6" s="515"/>
      <c r="X6" s="525"/>
      <c r="Y6" s="514"/>
      <c r="Z6" s="514"/>
      <c r="AA6" s="514"/>
      <c r="AB6" s="514"/>
      <c r="AC6" s="514"/>
      <c r="AD6" s="515"/>
      <c r="AE6" s="522" t="s">
        <v>507</v>
      </c>
      <c r="AF6" s="514"/>
      <c r="AG6" s="514"/>
      <c r="AH6" s="514"/>
      <c r="AI6" s="514"/>
      <c r="AJ6" s="514"/>
      <c r="AK6" s="515"/>
      <c r="AL6" s="527" t="s">
        <v>508</v>
      </c>
      <c r="AM6" s="528"/>
      <c r="AN6" s="528"/>
      <c r="AO6" s="528"/>
      <c r="AP6" s="528"/>
      <c r="AQ6" s="528"/>
      <c r="AR6" s="529"/>
      <c r="AS6" s="522" t="s">
        <v>509</v>
      </c>
      <c r="AT6" s="514"/>
      <c r="AU6" s="514"/>
      <c r="AV6" s="514"/>
      <c r="AW6" s="514"/>
      <c r="AX6" s="514"/>
      <c r="AY6" s="515"/>
      <c r="AZ6" s="522" t="s">
        <v>510</v>
      </c>
      <c r="BA6" s="514"/>
      <c r="BB6" s="514"/>
      <c r="BC6" s="514"/>
      <c r="BD6" s="514"/>
      <c r="BE6" s="514"/>
      <c r="BF6" s="515"/>
      <c r="BG6" s="522" t="s">
        <v>511</v>
      </c>
      <c r="BH6" s="514"/>
      <c r="BI6" s="514"/>
      <c r="BJ6" s="514"/>
      <c r="BK6" s="514"/>
      <c r="BL6" s="514"/>
      <c r="BM6" s="515"/>
      <c r="BN6" s="522" t="s">
        <v>512</v>
      </c>
      <c r="BO6" s="514"/>
      <c r="BP6" s="514"/>
      <c r="BQ6" s="514"/>
      <c r="BR6" s="514"/>
      <c r="BS6" s="514"/>
      <c r="BT6" s="536"/>
      <c r="CC6" s="540"/>
      <c r="CD6" s="540"/>
      <c r="CE6" s="540"/>
      <c r="CF6" s="540"/>
      <c r="CG6" s="540"/>
      <c r="CH6" s="540"/>
      <c r="CI6" s="540"/>
      <c r="CJ6" s="540"/>
      <c r="CK6" s="540"/>
      <c r="CL6" s="540"/>
      <c r="CM6" s="540"/>
      <c r="CN6" s="540"/>
      <c r="CO6" s="540"/>
      <c r="CP6" s="540"/>
      <c r="CQ6" s="540"/>
      <c r="CR6" s="540"/>
      <c r="CS6" s="540"/>
      <c r="CT6" s="540"/>
      <c r="CU6" s="540"/>
      <c r="CV6" s="540"/>
      <c r="CW6" s="540"/>
      <c r="CX6" s="540"/>
      <c r="CY6" s="540"/>
      <c r="CZ6" s="540"/>
      <c r="DA6" s="540"/>
      <c r="DB6" s="540"/>
      <c r="DC6" s="343"/>
    </row>
    <row r="7" spans="1:107" s="336" customFormat="1" ht="15.75" customHeight="1">
      <c r="A7" s="335"/>
      <c r="B7" s="335"/>
      <c r="C7" s="516"/>
      <c r="D7" s="517"/>
      <c r="E7" s="517"/>
      <c r="F7" s="517"/>
      <c r="G7" s="517"/>
      <c r="H7" s="517"/>
      <c r="I7" s="518"/>
      <c r="J7" s="523"/>
      <c r="K7" s="517"/>
      <c r="L7" s="517"/>
      <c r="M7" s="517"/>
      <c r="N7" s="517"/>
      <c r="O7" s="517"/>
      <c r="P7" s="518"/>
      <c r="Q7" s="523"/>
      <c r="R7" s="526"/>
      <c r="S7" s="526"/>
      <c r="T7" s="526"/>
      <c r="U7" s="526"/>
      <c r="V7" s="526"/>
      <c r="W7" s="518"/>
      <c r="X7" s="523"/>
      <c r="Y7" s="526"/>
      <c r="Z7" s="526"/>
      <c r="AA7" s="526"/>
      <c r="AB7" s="526"/>
      <c r="AC7" s="526"/>
      <c r="AD7" s="518"/>
      <c r="AE7" s="523"/>
      <c r="AF7" s="517"/>
      <c r="AG7" s="517"/>
      <c r="AH7" s="517"/>
      <c r="AI7" s="517"/>
      <c r="AJ7" s="517"/>
      <c r="AK7" s="518"/>
      <c r="AL7" s="530"/>
      <c r="AM7" s="531"/>
      <c r="AN7" s="531"/>
      <c r="AO7" s="531"/>
      <c r="AP7" s="531"/>
      <c r="AQ7" s="531"/>
      <c r="AR7" s="532"/>
      <c r="AS7" s="523"/>
      <c r="AT7" s="517"/>
      <c r="AU7" s="517"/>
      <c r="AV7" s="517"/>
      <c r="AW7" s="517"/>
      <c r="AX7" s="517"/>
      <c r="AY7" s="518"/>
      <c r="AZ7" s="523"/>
      <c r="BA7" s="517"/>
      <c r="BB7" s="517"/>
      <c r="BC7" s="517"/>
      <c r="BD7" s="517"/>
      <c r="BE7" s="517"/>
      <c r="BF7" s="518"/>
      <c r="BG7" s="523"/>
      <c r="BH7" s="517"/>
      <c r="BI7" s="517"/>
      <c r="BJ7" s="517"/>
      <c r="BK7" s="517"/>
      <c r="BL7" s="517"/>
      <c r="BM7" s="518"/>
      <c r="BN7" s="523"/>
      <c r="BO7" s="517"/>
      <c r="BP7" s="517"/>
      <c r="BQ7" s="517"/>
      <c r="BR7" s="517"/>
      <c r="BS7" s="517"/>
      <c r="BT7" s="537"/>
      <c r="CC7" s="344"/>
      <c r="CD7" s="344"/>
      <c r="CE7" s="344"/>
      <c r="CF7" s="344"/>
      <c r="CG7" s="344"/>
      <c r="CH7" s="344"/>
      <c r="CI7" s="344"/>
      <c r="CJ7" s="344"/>
      <c r="CK7" s="344"/>
      <c r="CL7" s="344"/>
      <c r="CM7" s="344"/>
      <c r="CN7" s="344"/>
      <c r="CO7" s="344"/>
      <c r="CP7" s="344"/>
      <c r="CQ7" s="344"/>
      <c r="CR7" s="344"/>
      <c r="CS7" s="344"/>
      <c r="CT7" s="344"/>
      <c r="CU7" s="344"/>
      <c r="CV7" s="344"/>
      <c r="CW7" s="344"/>
      <c r="CX7" s="344"/>
      <c r="CY7" s="344"/>
      <c r="CZ7" s="344"/>
      <c r="DA7" s="344"/>
      <c r="DB7" s="344"/>
      <c r="DC7" s="343"/>
    </row>
    <row r="8" spans="1:107" s="336" customFormat="1" ht="15.75" customHeight="1">
      <c r="A8" s="335"/>
      <c r="B8" s="335"/>
      <c r="C8" s="519"/>
      <c r="D8" s="520"/>
      <c r="E8" s="520"/>
      <c r="F8" s="520"/>
      <c r="G8" s="520"/>
      <c r="H8" s="520"/>
      <c r="I8" s="521"/>
      <c r="J8" s="524"/>
      <c r="K8" s="520"/>
      <c r="L8" s="520"/>
      <c r="M8" s="520"/>
      <c r="N8" s="520"/>
      <c r="O8" s="520"/>
      <c r="P8" s="521"/>
      <c r="Q8" s="524"/>
      <c r="R8" s="520"/>
      <c r="S8" s="520"/>
      <c r="T8" s="520"/>
      <c r="U8" s="520"/>
      <c r="V8" s="520"/>
      <c r="W8" s="521"/>
      <c r="X8" s="524"/>
      <c r="Y8" s="520"/>
      <c r="Z8" s="520"/>
      <c r="AA8" s="520"/>
      <c r="AB8" s="520"/>
      <c r="AC8" s="520"/>
      <c r="AD8" s="521"/>
      <c r="AE8" s="524"/>
      <c r="AF8" s="520"/>
      <c r="AG8" s="520"/>
      <c r="AH8" s="520"/>
      <c r="AI8" s="520"/>
      <c r="AJ8" s="520"/>
      <c r="AK8" s="521"/>
      <c r="AL8" s="533"/>
      <c r="AM8" s="534"/>
      <c r="AN8" s="534"/>
      <c r="AO8" s="534"/>
      <c r="AP8" s="534"/>
      <c r="AQ8" s="534"/>
      <c r="AR8" s="535"/>
      <c r="AS8" s="524"/>
      <c r="AT8" s="520"/>
      <c r="AU8" s="520"/>
      <c r="AV8" s="520"/>
      <c r="AW8" s="520"/>
      <c r="AX8" s="520"/>
      <c r="AY8" s="521"/>
      <c r="AZ8" s="524"/>
      <c r="BA8" s="520"/>
      <c r="BB8" s="520"/>
      <c r="BC8" s="520"/>
      <c r="BD8" s="520"/>
      <c r="BE8" s="520"/>
      <c r="BF8" s="521"/>
      <c r="BG8" s="524"/>
      <c r="BH8" s="520"/>
      <c r="BI8" s="520"/>
      <c r="BJ8" s="520"/>
      <c r="BK8" s="520"/>
      <c r="BL8" s="520"/>
      <c r="BM8" s="521"/>
      <c r="BN8" s="524"/>
      <c r="BO8" s="520"/>
      <c r="BP8" s="520"/>
      <c r="BQ8" s="520"/>
      <c r="BR8" s="520"/>
      <c r="BS8" s="520"/>
      <c r="BT8" s="538"/>
      <c r="CC8" s="344"/>
      <c r="CD8" s="344"/>
      <c r="CE8" s="344"/>
      <c r="CF8" s="344"/>
      <c r="CG8" s="344"/>
      <c r="CH8" s="344"/>
      <c r="CI8" s="344"/>
      <c r="CJ8" s="344"/>
      <c r="CK8" s="344"/>
      <c r="CL8" s="344"/>
      <c r="CM8" s="344"/>
      <c r="CN8" s="344"/>
      <c r="CO8" s="344"/>
      <c r="CP8" s="339"/>
      <c r="CQ8" s="339"/>
      <c r="CR8" s="339"/>
      <c r="CS8" s="339"/>
      <c r="CT8" s="339"/>
      <c r="CU8" s="339"/>
      <c r="CV8" s="339"/>
      <c r="CW8" s="339"/>
      <c r="CX8" s="339"/>
      <c r="CY8" s="339"/>
      <c r="CZ8" s="339"/>
      <c r="DA8" s="339"/>
      <c r="DB8" s="339"/>
      <c r="DC8" s="343"/>
    </row>
    <row r="9" spans="1:107" s="336" customFormat="1" ht="15.75" customHeight="1">
      <c r="A9" s="335"/>
      <c r="B9" s="335"/>
      <c r="C9" s="541"/>
      <c r="D9" s="542"/>
      <c r="E9" s="542"/>
      <c r="F9" s="542"/>
      <c r="G9" s="542"/>
      <c r="H9" s="542"/>
      <c r="I9" s="542"/>
      <c r="J9" s="542"/>
      <c r="K9" s="542"/>
      <c r="L9" s="542"/>
      <c r="M9" s="542"/>
      <c r="N9" s="542"/>
      <c r="O9" s="542"/>
      <c r="P9" s="542"/>
      <c r="Q9" s="542"/>
      <c r="R9" s="542"/>
      <c r="S9" s="542"/>
      <c r="T9" s="542"/>
      <c r="U9" s="542"/>
      <c r="V9" s="542"/>
      <c r="W9" s="542"/>
      <c r="X9" s="542"/>
      <c r="Y9" s="542"/>
      <c r="Z9" s="542"/>
      <c r="AA9" s="542"/>
      <c r="AB9" s="542"/>
      <c r="AC9" s="542"/>
      <c r="AD9" s="542"/>
      <c r="AE9" s="542"/>
      <c r="AF9" s="542"/>
      <c r="AG9" s="542"/>
      <c r="AH9" s="542"/>
      <c r="AI9" s="542"/>
      <c r="AJ9" s="542"/>
      <c r="AK9" s="542"/>
      <c r="AL9" s="542"/>
      <c r="AM9" s="542"/>
      <c r="AN9" s="542"/>
      <c r="AO9" s="542"/>
      <c r="AP9" s="542"/>
      <c r="AQ9" s="542"/>
      <c r="AR9" s="542"/>
      <c r="AS9" s="542"/>
      <c r="AT9" s="542"/>
      <c r="AU9" s="542"/>
      <c r="AV9" s="542"/>
      <c r="AW9" s="542"/>
      <c r="AX9" s="542"/>
      <c r="AY9" s="542"/>
      <c r="AZ9" s="542"/>
      <c r="BA9" s="542"/>
      <c r="BB9" s="542"/>
      <c r="BC9" s="542"/>
      <c r="BD9" s="542"/>
      <c r="BE9" s="542"/>
      <c r="BF9" s="542"/>
      <c r="BG9" s="542"/>
      <c r="BH9" s="542"/>
      <c r="BI9" s="542"/>
      <c r="BJ9" s="542"/>
      <c r="BK9" s="542"/>
      <c r="BL9" s="542"/>
      <c r="BM9" s="542"/>
      <c r="BN9" s="542"/>
      <c r="BO9" s="542"/>
      <c r="BP9" s="542"/>
      <c r="BQ9" s="542"/>
      <c r="BR9" s="542"/>
      <c r="BS9" s="542"/>
      <c r="BT9" s="543"/>
      <c r="CC9" s="339"/>
      <c r="CD9" s="339"/>
      <c r="CE9" s="339"/>
      <c r="CF9" s="339"/>
      <c r="CG9" s="339"/>
      <c r="CH9" s="339"/>
      <c r="CI9" s="339"/>
      <c r="CJ9" s="339"/>
      <c r="CK9" s="339"/>
      <c r="CL9" s="339"/>
      <c r="CM9" s="345"/>
      <c r="CN9" s="345"/>
      <c r="CO9" s="345"/>
      <c r="CP9" s="544"/>
      <c r="CQ9" s="544"/>
      <c r="CR9" s="544"/>
      <c r="CS9" s="544"/>
      <c r="CT9" s="544"/>
      <c r="CU9" s="544"/>
      <c r="CV9" s="544"/>
      <c r="CW9" s="544"/>
      <c r="CX9" s="544"/>
      <c r="CY9" s="544"/>
      <c r="CZ9" s="343"/>
      <c r="DA9" s="343"/>
      <c r="DB9" s="343"/>
      <c r="DC9" s="339"/>
    </row>
    <row r="10" spans="1:107" s="336" customFormat="1" ht="15.75" customHeight="1">
      <c r="A10" s="335"/>
      <c r="B10" s="335"/>
      <c r="C10" s="513" t="s">
        <v>506</v>
      </c>
      <c r="D10" s="514"/>
      <c r="E10" s="514"/>
      <c r="F10" s="514"/>
      <c r="G10" s="514"/>
      <c r="H10" s="514"/>
      <c r="I10" s="515"/>
      <c r="J10" s="522" t="s">
        <v>506</v>
      </c>
      <c r="K10" s="514"/>
      <c r="L10" s="514"/>
      <c r="M10" s="514"/>
      <c r="N10" s="514"/>
      <c r="O10" s="514"/>
      <c r="P10" s="515"/>
      <c r="Q10" s="522" t="s">
        <v>506</v>
      </c>
      <c r="R10" s="514"/>
      <c r="S10" s="514"/>
      <c r="T10" s="514"/>
      <c r="U10" s="514"/>
      <c r="V10" s="514"/>
      <c r="W10" s="515"/>
      <c r="X10" s="522" t="s">
        <v>506</v>
      </c>
      <c r="Y10" s="514"/>
      <c r="Z10" s="514"/>
      <c r="AA10" s="514"/>
      <c r="AB10" s="514"/>
      <c r="AC10" s="514"/>
      <c r="AD10" s="515"/>
      <c r="AE10" s="522" t="s">
        <v>506</v>
      </c>
      <c r="AF10" s="514"/>
      <c r="AG10" s="514"/>
      <c r="AH10" s="514"/>
      <c r="AI10" s="514"/>
      <c r="AJ10" s="514"/>
      <c r="AK10" s="515"/>
      <c r="AL10" s="522" t="s">
        <v>506</v>
      </c>
      <c r="AM10" s="514"/>
      <c r="AN10" s="514"/>
      <c r="AO10" s="514"/>
      <c r="AP10" s="514"/>
      <c r="AQ10" s="514"/>
      <c r="AR10" s="515"/>
      <c r="AS10" s="522" t="s">
        <v>506</v>
      </c>
      <c r="AT10" s="514"/>
      <c r="AU10" s="514"/>
      <c r="AV10" s="514"/>
      <c r="AW10" s="514"/>
      <c r="AX10" s="514"/>
      <c r="AY10" s="515"/>
      <c r="AZ10" s="522"/>
      <c r="BA10" s="514"/>
      <c r="BB10" s="514"/>
      <c r="BC10" s="514"/>
      <c r="BD10" s="514"/>
      <c r="BE10" s="514"/>
      <c r="BF10" s="515"/>
      <c r="BG10" s="522"/>
      <c r="BH10" s="514"/>
      <c r="BI10" s="514"/>
      <c r="BJ10" s="514"/>
      <c r="BK10" s="514"/>
      <c r="BL10" s="514"/>
      <c r="BM10" s="515"/>
      <c r="BN10" s="522"/>
      <c r="BO10" s="514"/>
      <c r="BP10" s="514"/>
      <c r="BQ10" s="514"/>
      <c r="BR10" s="514"/>
      <c r="BS10" s="514"/>
      <c r="BT10" s="536"/>
      <c r="CC10" s="339"/>
      <c r="CD10" s="339"/>
      <c r="CE10" s="339"/>
      <c r="CF10" s="339"/>
      <c r="CG10" s="339"/>
      <c r="CH10" s="339"/>
      <c r="CI10" s="339"/>
      <c r="CJ10" s="339"/>
      <c r="CK10" s="339"/>
      <c r="CL10" s="339"/>
      <c r="CM10" s="345"/>
      <c r="CN10" s="345"/>
      <c r="CO10" s="345"/>
      <c r="CP10" s="346"/>
      <c r="CQ10" s="346"/>
      <c r="CR10" s="346"/>
      <c r="CS10" s="346"/>
      <c r="CT10" s="346"/>
      <c r="CU10" s="346"/>
      <c r="CV10" s="346"/>
      <c r="CW10" s="346"/>
      <c r="CX10" s="346"/>
      <c r="CY10" s="346"/>
      <c r="CZ10" s="346"/>
      <c r="DA10" s="346"/>
      <c r="DB10" s="346"/>
      <c r="DC10" s="339"/>
    </row>
    <row r="11" spans="1:107" s="336" customFormat="1" ht="15.75" customHeight="1">
      <c r="A11" s="335"/>
      <c r="B11" s="335"/>
      <c r="C11" s="516"/>
      <c r="D11" s="517"/>
      <c r="E11" s="517"/>
      <c r="F11" s="517"/>
      <c r="G11" s="517"/>
      <c r="H11" s="517"/>
      <c r="I11" s="518"/>
      <c r="J11" s="523"/>
      <c r="K11" s="517"/>
      <c r="L11" s="517"/>
      <c r="M11" s="517"/>
      <c r="N11" s="517"/>
      <c r="O11" s="517"/>
      <c r="P11" s="518"/>
      <c r="Q11" s="523"/>
      <c r="R11" s="517"/>
      <c r="S11" s="517"/>
      <c r="T11" s="517"/>
      <c r="U11" s="517"/>
      <c r="V11" s="517"/>
      <c r="W11" s="518"/>
      <c r="X11" s="523"/>
      <c r="Y11" s="517"/>
      <c r="Z11" s="517"/>
      <c r="AA11" s="517"/>
      <c r="AB11" s="517"/>
      <c r="AC11" s="517"/>
      <c r="AD11" s="518"/>
      <c r="AE11" s="523"/>
      <c r="AF11" s="517"/>
      <c r="AG11" s="517"/>
      <c r="AH11" s="517"/>
      <c r="AI11" s="517"/>
      <c r="AJ11" s="517"/>
      <c r="AK11" s="518"/>
      <c r="AL11" s="523"/>
      <c r="AM11" s="517"/>
      <c r="AN11" s="517"/>
      <c r="AO11" s="517"/>
      <c r="AP11" s="517"/>
      <c r="AQ11" s="517"/>
      <c r="AR11" s="518"/>
      <c r="AS11" s="523"/>
      <c r="AT11" s="517"/>
      <c r="AU11" s="517"/>
      <c r="AV11" s="517"/>
      <c r="AW11" s="517"/>
      <c r="AX11" s="517"/>
      <c r="AY11" s="518"/>
      <c r="AZ11" s="523"/>
      <c r="BA11" s="517"/>
      <c r="BB11" s="517"/>
      <c r="BC11" s="517"/>
      <c r="BD11" s="517"/>
      <c r="BE11" s="517"/>
      <c r="BF11" s="518"/>
      <c r="BG11" s="523"/>
      <c r="BH11" s="517"/>
      <c r="BI11" s="517"/>
      <c r="BJ11" s="517"/>
      <c r="BK11" s="517"/>
      <c r="BL11" s="517"/>
      <c r="BM11" s="518"/>
      <c r="BN11" s="523"/>
      <c r="BO11" s="517"/>
      <c r="BP11" s="517"/>
      <c r="BQ11" s="517"/>
      <c r="BR11" s="517"/>
      <c r="BS11" s="517"/>
      <c r="BT11" s="537"/>
      <c r="CC11" s="339"/>
      <c r="CD11" s="339"/>
      <c r="CE11" s="339"/>
      <c r="CF11" s="339"/>
      <c r="CG11" s="339"/>
      <c r="CH11" s="339"/>
      <c r="CI11" s="339"/>
      <c r="CJ11" s="339"/>
      <c r="CK11" s="339"/>
      <c r="CL11" s="339"/>
      <c r="CM11" s="345"/>
      <c r="CN11" s="345"/>
      <c r="CO11" s="345"/>
      <c r="CP11" s="345"/>
      <c r="CQ11" s="346"/>
      <c r="CR11" s="346"/>
      <c r="CS11" s="346"/>
      <c r="CT11" s="346"/>
      <c r="CU11" s="346"/>
      <c r="CV11" s="346"/>
      <c r="CW11" s="346"/>
      <c r="CX11" s="346"/>
      <c r="CY11" s="346"/>
      <c r="CZ11" s="346"/>
      <c r="DA11" s="346"/>
      <c r="DB11" s="346"/>
      <c r="DC11" s="346"/>
    </row>
    <row r="12" spans="1:107" s="336" customFormat="1" ht="15.75" customHeight="1">
      <c r="A12" s="335"/>
      <c r="B12" s="335"/>
      <c r="C12" s="519"/>
      <c r="D12" s="520"/>
      <c r="E12" s="520"/>
      <c r="F12" s="520"/>
      <c r="G12" s="520"/>
      <c r="H12" s="520"/>
      <c r="I12" s="521"/>
      <c r="J12" s="524"/>
      <c r="K12" s="520"/>
      <c r="L12" s="520"/>
      <c r="M12" s="520"/>
      <c r="N12" s="520"/>
      <c r="O12" s="520"/>
      <c r="P12" s="521"/>
      <c r="Q12" s="524"/>
      <c r="R12" s="520"/>
      <c r="S12" s="520"/>
      <c r="T12" s="520"/>
      <c r="U12" s="520"/>
      <c r="V12" s="520"/>
      <c r="W12" s="521"/>
      <c r="X12" s="524"/>
      <c r="Y12" s="520"/>
      <c r="Z12" s="520"/>
      <c r="AA12" s="520"/>
      <c r="AB12" s="520"/>
      <c r="AC12" s="520"/>
      <c r="AD12" s="521"/>
      <c r="AE12" s="524"/>
      <c r="AF12" s="520"/>
      <c r="AG12" s="520"/>
      <c r="AH12" s="520"/>
      <c r="AI12" s="520"/>
      <c r="AJ12" s="520"/>
      <c r="AK12" s="521"/>
      <c r="AL12" s="524"/>
      <c r="AM12" s="520"/>
      <c r="AN12" s="520"/>
      <c r="AO12" s="520"/>
      <c r="AP12" s="520"/>
      <c r="AQ12" s="520"/>
      <c r="AR12" s="521"/>
      <c r="AS12" s="524"/>
      <c r="AT12" s="520"/>
      <c r="AU12" s="520"/>
      <c r="AV12" s="520"/>
      <c r="AW12" s="520"/>
      <c r="AX12" s="520"/>
      <c r="AY12" s="521"/>
      <c r="AZ12" s="524"/>
      <c r="BA12" s="520"/>
      <c r="BB12" s="520"/>
      <c r="BC12" s="520"/>
      <c r="BD12" s="520"/>
      <c r="BE12" s="520"/>
      <c r="BF12" s="521"/>
      <c r="BG12" s="524"/>
      <c r="BH12" s="520"/>
      <c r="BI12" s="520"/>
      <c r="BJ12" s="520"/>
      <c r="BK12" s="520"/>
      <c r="BL12" s="520"/>
      <c r="BM12" s="521"/>
      <c r="BN12" s="524"/>
      <c r="BO12" s="520"/>
      <c r="BP12" s="520"/>
      <c r="BQ12" s="520"/>
      <c r="BR12" s="520"/>
      <c r="BS12" s="520"/>
      <c r="BT12" s="538"/>
      <c r="CC12" s="338"/>
      <c r="CD12" s="539"/>
      <c r="CE12" s="539"/>
      <c r="CF12" s="539"/>
      <c r="CG12" s="539"/>
      <c r="CH12" s="539"/>
      <c r="CI12" s="539"/>
      <c r="CJ12" s="539"/>
      <c r="CK12" s="539"/>
      <c r="CL12" s="539"/>
      <c r="CM12" s="539"/>
      <c r="CN12" s="539"/>
      <c r="CO12" s="539"/>
      <c r="CP12" s="539"/>
      <c r="CQ12" s="539"/>
      <c r="CR12" s="539"/>
      <c r="CS12" s="539"/>
      <c r="CT12" s="539"/>
      <c r="CU12" s="539"/>
      <c r="CV12" s="539"/>
      <c r="CW12" s="539"/>
      <c r="CX12" s="539"/>
      <c r="CY12" s="539"/>
      <c r="CZ12" s="539"/>
      <c r="DA12" s="539"/>
      <c r="DB12" s="539"/>
      <c r="DC12" s="347"/>
    </row>
    <row r="13" spans="1:107" s="336" customFormat="1" ht="15.75" customHeight="1">
      <c r="A13" s="335"/>
      <c r="B13" s="335"/>
      <c r="C13" s="559" t="s">
        <v>513</v>
      </c>
      <c r="D13" s="560"/>
      <c r="E13" s="560"/>
      <c r="F13" s="560"/>
      <c r="G13" s="560"/>
      <c r="H13" s="560"/>
      <c r="I13" s="560"/>
      <c r="J13" s="560"/>
      <c r="K13" s="560"/>
      <c r="L13" s="560"/>
      <c r="M13" s="560"/>
      <c r="N13" s="560"/>
      <c r="O13" s="560"/>
      <c r="P13" s="560"/>
      <c r="Q13" s="560"/>
      <c r="R13" s="560"/>
      <c r="S13" s="560"/>
      <c r="T13" s="560"/>
      <c r="U13" s="560"/>
      <c r="V13" s="560"/>
      <c r="W13" s="560"/>
      <c r="X13" s="560"/>
      <c r="Y13" s="560"/>
      <c r="Z13" s="560"/>
      <c r="AA13" s="560"/>
      <c r="AB13" s="560"/>
      <c r="AC13" s="560"/>
      <c r="AD13" s="560"/>
      <c r="AE13" s="560"/>
      <c r="AF13" s="560"/>
      <c r="AG13" s="560"/>
      <c r="AH13" s="560"/>
      <c r="AI13" s="560"/>
      <c r="AJ13" s="560"/>
      <c r="AK13" s="560"/>
      <c r="AL13" s="560"/>
      <c r="AM13" s="560"/>
      <c r="AN13" s="560"/>
      <c r="AO13" s="560"/>
      <c r="AP13" s="560"/>
      <c r="AQ13" s="560"/>
      <c r="AR13" s="560"/>
      <c r="AS13" s="561" t="s">
        <v>514</v>
      </c>
      <c r="AT13" s="560"/>
      <c r="AU13" s="560"/>
      <c r="AV13" s="560"/>
      <c r="AW13" s="560"/>
      <c r="AX13" s="560"/>
      <c r="AY13" s="560"/>
      <c r="AZ13" s="560"/>
      <c r="BA13" s="560"/>
      <c r="BB13" s="560"/>
      <c r="BC13" s="560"/>
      <c r="BD13" s="560"/>
      <c r="BE13" s="560"/>
      <c r="BF13" s="560"/>
      <c r="BG13" s="560"/>
      <c r="BH13" s="560"/>
      <c r="BI13" s="560"/>
      <c r="BJ13" s="560"/>
      <c r="BK13" s="560"/>
      <c r="BL13" s="560"/>
      <c r="BM13" s="560"/>
      <c r="BN13" s="560"/>
      <c r="BO13" s="560"/>
      <c r="BP13" s="560"/>
      <c r="BQ13" s="560"/>
      <c r="BR13" s="560"/>
      <c r="BS13" s="560"/>
      <c r="BT13" s="562"/>
      <c r="CC13" s="338"/>
      <c r="CD13" s="347"/>
      <c r="CE13" s="347"/>
      <c r="CF13" s="347"/>
      <c r="CG13" s="347"/>
      <c r="CH13" s="347"/>
      <c r="CI13" s="347"/>
      <c r="CJ13" s="347"/>
      <c r="CK13" s="347"/>
      <c r="CL13" s="347"/>
      <c r="CM13" s="347"/>
      <c r="CN13" s="347"/>
      <c r="CO13" s="347"/>
      <c r="CP13" s="347"/>
      <c r="CQ13" s="347"/>
      <c r="CR13" s="347"/>
      <c r="CS13" s="347"/>
      <c r="CT13" s="347"/>
      <c r="CU13" s="347"/>
      <c r="CV13" s="347"/>
      <c r="CW13" s="347"/>
      <c r="CX13" s="347"/>
      <c r="CY13" s="347"/>
      <c r="CZ13" s="347"/>
      <c r="DA13" s="347"/>
      <c r="DB13" s="347"/>
      <c r="DC13" s="347"/>
    </row>
    <row r="14" spans="1:107" s="336" customFormat="1" ht="15.75" customHeight="1">
      <c r="A14" s="335"/>
      <c r="B14" s="335"/>
      <c r="C14" s="513" t="s">
        <v>506</v>
      </c>
      <c r="D14" s="514"/>
      <c r="E14" s="514"/>
      <c r="F14" s="514"/>
      <c r="G14" s="514"/>
      <c r="H14" s="514"/>
      <c r="I14" s="515"/>
      <c r="J14" s="522" t="s">
        <v>506</v>
      </c>
      <c r="K14" s="514"/>
      <c r="L14" s="514"/>
      <c r="M14" s="514"/>
      <c r="N14" s="514"/>
      <c r="O14" s="514"/>
      <c r="P14" s="515"/>
      <c r="Q14" s="522" t="s">
        <v>506</v>
      </c>
      <c r="R14" s="514"/>
      <c r="S14" s="514"/>
      <c r="T14" s="514"/>
      <c r="U14" s="514"/>
      <c r="V14" s="514"/>
      <c r="W14" s="515"/>
      <c r="X14" s="522" t="s">
        <v>506</v>
      </c>
      <c r="Y14" s="514"/>
      <c r="Z14" s="514"/>
      <c r="AA14" s="514"/>
      <c r="AB14" s="514"/>
      <c r="AC14" s="514"/>
      <c r="AD14" s="515"/>
      <c r="AE14" s="522" t="s">
        <v>506</v>
      </c>
      <c r="AF14" s="514"/>
      <c r="AG14" s="514"/>
      <c r="AH14" s="514"/>
      <c r="AI14" s="514"/>
      <c r="AJ14" s="514"/>
      <c r="AK14" s="515"/>
      <c r="AL14" s="522" t="s">
        <v>506</v>
      </c>
      <c r="AM14" s="514"/>
      <c r="AN14" s="514"/>
      <c r="AO14" s="514"/>
      <c r="AP14" s="514"/>
      <c r="AQ14" s="514"/>
      <c r="AR14" s="515"/>
      <c r="AS14" s="522" t="s">
        <v>506</v>
      </c>
      <c r="AT14" s="514"/>
      <c r="AU14" s="514"/>
      <c r="AV14" s="514"/>
      <c r="AW14" s="514"/>
      <c r="AX14" s="514"/>
      <c r="AY14" s="515"/>
      <c r="AZ14" s="522" t="s">
        <v>506</v>
      </c>
      <c r="BA14" s="514"/>
      <c r="BB14" s="514"/>
      <c r="BC14" s="514"/>
      <c r="BD14" s="514"/>
      <c r="BE14" s="514"/>
      <c r="BF14" s="515"/>
      <c r="BG14" s="522" t="s">
        <v>506</v>
      </c>
      <c r="BH14" s="514"/>
      <c r="BI14" s="514"/>
      <c r="BJ14" s="514"/>
      <c r="BK14" s="514"/>
      <c r="BL14" s="514"/>
      <c r="BM14" s="515"/>
      <c r="BN14" s="522" t="s">
        <v>506</v>
      </c>
      <c r="BO14" s="514"/>
      <c r="BP14" s="514"/>
      <c r="BQ14" s="514"/>
      <c r="BR14" s="514"/>
      <c r="BS14" s="514"/>
      <c r="BT14" s="536"/>
      <c r="CC14" s="338"/>
      <c r="CD14" s="347"/>
      <c r="CE14" s="347"/>
      <c r="CF14" s="347"/>
      <c r="CG14" s="347"/>
      <c r="CH14" s="347"/>
      <c r="CI14" s="347"/>
      <c r="CJ14" s="347"/>
      <c r="CK14" s="347"/>
      <c r="CL14" s="347"/>
      <c r="CM14" s="347"/>
      <c r="CN14" s="347"/>
      <c r="CO14" s="347"/>
      <c r="CP14" s="347"/>
      <c r="CQ14" s="347"/>
      <c r="CR14" s="347"/>
      <c r="CS14" s="347"/>
      <c r="CT14" s="347"/>
      <c r="CU14" s="347"/>
      <c r="CV14" s="347"/>
      <c r="CW14" s="347"/>
      <c r="CX14" s="347"/>
      <c r="CY14" s="347"/>
      <c r="CZ14" s="347"/>
      <c r="DA14" s="347"/>
      <c r="DB14" s="347"/>
      <c r="DC14" s="347"/>
    </row>
    <row r="15" spans="1:107" s="336" customFormat="1" ht="15.75" customHeight="1">
      <c r="A15" s="335"/>
      <c r="B15" s="335"/>
      <c r="C15" s="516"/>
      <c r="D15" s="517"/>
      <c r="E15" s="517"/>
      <c r="F15" s="517"/>
      <c r="G15" s="517"/>
      <c r="H15" s="517"/>
      <c r="I15" s="518"/>
      <c r="J15" s="523"/>
      <c r="K15" s="517"/>
      <c r="L15" s="517"/>
      <c r="M15" s="517"/>
      <c r="N15" s="517"/>
      <c r="O15" s="517"/>
      <c r="P15" s="518"/>
      <c r="Q15" s="523"/>
      <c r="R15" s="517"/>
      <c r="S15" s="517"/>
      <c r="T15" s="517"/>
      <c r="U15" s="517"/>
      <c r="V15" s="517"/>
      <c r="W15" s="518"/>
      <c r="X15" s="523"/>
      <c r="Y15" s="517"/>
      <c r="Z15" s="517"/>
      <c r="AA15" s="517"/>
      <c r="AB15" s="517"/>
      <c r="AC15" s="517"/>
      <c r="AD15" s="518"/>
      <c r="AE15" s="523"/>
      <c r="AF15" s="517"/>
      <c r="AG15" s="517"/>
      <c r="AH15" s="517"/>
      <c r="AI15" s="517"/>
      <c r="AJ15" s="517"/>
      <c r="AK15" s="518"/>
      <c r="AL15" s="523"/>
      <c r="AM15" s="517"/>
      <c r="AN15" s="517"/>
      <c r="AO15" s="517"/>
      <c r="AP15" s="517"/>
      <c r="AQ15" s="517"/>
      <c r="AR15" s="518"/>
      <c r="AS15" s="523"/>
      <c r="AT15" s="517"/>
      <c r="AU15" s="517"/>
      <c r="AV15" s="517"/>
      <c r="AW15" s="517"/>
      <c r="AX15" s="517"/>
      <c r="AY15" s="518"/>
      <c r="AZ15" s="523"/>
      <c r="BA15" s="517"/>
      <c r="BB15" s="517"/>
      <c r="BC15" s="517"/>
      <c r="BD15" s="517"/>
      <c r="BE15" s="517"/>
      <c r="BF15" s="518"/>
      <c r="BG15" s="523"/>
      <c r="BH15" s="517"/>
      <c r="BI15" s="517"/>
      <c r="BJ15" s="517"/>
      <c r="BK15" s="517"/>
      <c r="BL15" s="517"/>
      <c r="BM15" s="518"/>
      <c r="BN15" s="523"/>
      <c r="BO15" s="517"/>
      <c r="BP15" s="517"/>
      <c r="BQ15" s="517"/>
      <c r="BR15" s="517"/>
      <c r="BS15" s="517"/>
      <c r="BT15" s="537"/>
      <c r="CC15" s="338"/>
      <c r="CD15" s="347"/>
      <c r="CE15" s="347"/>
      <c r="CF15" s="347"/>
      <c r="CG15" s="347"/>
      <c r="CH15" s="347"/>
      <c r="CI15" s="347"/>
      <c r="CJ15" s="347"/>
      <c r="CK15" s="347"/>
      <c r="CL15" s="347"/>
      <c r="CM15" s="347"/>
      <c r="CN15" s="347"/>
      <c r="CO15" s="347"/>
      <c r="CP15" s="347"/>
      <c r="CQ15" s="347"/>
      <c r="CR15" s="347"/>
      <c r="CS15" s="347"/>
      <c r="CT15" s="347"/>
      <c r="CU15" s="347"/>
      <c r="CV15" s="338"/>
      <c r="CW15" s="338"/>
      <c r="CX15" s="338"/>
      <c r="CY15" s="338"/>
      <c r="CZ15" s="338"/>
      <c r="DA15" s="347"/>
      <c r="DB15" s="347"/>
      <c r="DC15" s="347"/>
    </row>
    <row r="16" spans="1:107" s="336" customFormat="1" ht="15.75" customHeight="1">
      <c r="A16" s="335"/>
      <c r="B16" s="335"/>
      <c r="C16" s="563"/>
      <c r="D16" s="546"/>
      <c r="E16" s="546"/>
      <c r="F16" s="546"/>
      <c r="G16" s="546"/>
      <c r="H16" s="546"/>
      <c r="I16" s="547"/>
      <c r="J16" s="545"/>
      <c r="K16" s="546"/>
      <c r="L16" s="546"/>
      <c r="M16" s="546"/>
      <c r="N16" s="546"/>
      <c r="O16" s="546"/>
      <c r="P16" s="547"/>
      <c r="Q16" s="545"/>
      <c r="R16" s="546"/>
      <c r="S16" s="546"/>
      <c r="T16" s="546"/>
      <c r="U16" s="546"/>
      <c r="V16" s="546"/>
      <c r="W16" s="547"/>
      <c r="X16" s="545"/>
      <c r="Y16" s="546"/>
      <c r="Z16" s="546"/>
      <c r="AA16" s="546"/>
      <c r="AB16" s="546"/>
      <c r="AC16" s="546"/>
      <c r="AD16" s="547"/>
      <c r="AE16" s="545"/>
      <c r="AF16" s="546"/>
      <c r="AG16" s="546"/>
      <c r="AH16" s="546"/>
      <c r="AI16" s="546"/>
      <c r="AJ16" s="546"/>
      <c r="AK16" s="547"/>
      <c r="AL16" s="545"/>
      <c r="AM16" s="546"/>
      <c r="AN16" s="546"/>
      <c r="AO16" s="546"/>
      <c r="AP16" s="546"/>
      <c r="AQ16" s="546"/>
      <c r="AR16" s="547"/>
      <c r="AS16" s="545"/>
      <c r="AT16" s="546"/>
      <c r="AU16" s="546"/>
      <c r="AV16" s="546"/>
      <c r="AW16" s="546"/>
      <c r="AX16" s="546"/>
      <c r="AY16" s="547"/>
      <c r="AZ16" s="545"/>
      <c r="BA16" s="546"/>
      <c r="BB16" s="546"/>
      <c r="BC16" s="546"/>
      <c r="BD16" s="546"/>
      <c r="BE16" s="546"/>
      <c r="BF16" s="547"/>
      <c r="BG16" s="545"/>
      <c r="BH16" s="546"/>
      <c r="BI16" s="546"/>
      <c r="BJ16" s="546"/>
      <c r="BK16" s="546"/>
      <c r="BL16" s="546"/>
      <c r="BM16" s="547"/>
      <c r="BN16" s="545"/>
      <c r="BO16" s="546"/>
      <c r="BP16" s="546"/>
      <c r="BQ16" s="546"/>
      <c r="BR16" s="546"/>
      <c r="BS16" s="546"/>
      <c r="BT16" s="548"/>
      <c r="CE16" s="549"/>
      <c r="CF16" s="549"/>
      <c r="CG16" s="549"/>
      <c r="CH16" s="549"/>
      <c r="CI16" s="549"/>
      <c r="CJ16" s="549"/>
      <c r="CK16" s="549"/>
      <c r="CL16" s="550"/>
      <c r="CM16" s="550"/>
      <c r="CN16" s="550"/>
      <c r="CO16" s="550"/>
      <c r="CP16" s="550"/>
      <c r="CQ16" s="550"/>
      <c r="CR16" s="550"/>
      <c r="CS16" s="550"/>
      <c r="CT16" s="550"/>
      <c r="CU16" s="550"/>
      <c r="CV16" s="550"/>
      <c r="CW16" s="550"/>
      <c r="CX16" s="550"/>
      <c r="CY16" s="550"/>
      <c r="CZ16" s="550"/>
      <c r="DC16" s="348"/>
    </row>
    <row r="17" spans="3:107" s="336" customFormat="1" ht="18" customHeight="1">
      <c r="C17" s="349"/>
      <c r="D17" s="551" t="s">
        <v>515</v>
      </c>
      <c r="E17" s="551"/>
      <c r="F17" s="551"/>
      <c r="G17" s="551"/>
      <c r="H17" s="551"/>
      <c r="I17" s="551"/>
      <c r="J17" s="551"/>
      <c r="K17" s="551"/>
      <c r="L17" s="551"/>
      <c r="M17" s="551"/>
      <c r="N17" s="551"/>
      <c r="O17" s="551"/>
      <c r="P17" s="551"/>
      <c r="Q17" s="551"/>
      <c r="R17" s="551"/>
      <c r="S17" s="551"/>
      <c r="T17" s="551"/>
      <c r="U17" s="551"/>
      <c r="V17" s="551"/>
      <c r="W17" s="551"/>
      <c r="X17" s="551"/>
      <c r="Y17" s="551"/>
      <c r="Z17" s="551"/>
      <c r="AA17" s="551"/>
      <c r="AB17" s="551"/>
      <c r="AC17" s="551"/>
      <c r="AD17" s="551"/>
      <c r="AE17" s="551"/>
      <c r="AF17" s="551"/>
      <c r="AG17" s="551"/>
      <c r="AH17" s="551"/>
      <c r="AI17" s="551"/>
      <c r="AJ17" s="551"/>
      <c r="AK17" s="551"/>
      <c r="AL17" s="551"/>
      <c r="AM17" s="551"/>
      <c r="AN17" s="551"/>
      <c r="AO17" s="551"/>
      <c r="AP17" s="551"/>
      <c r="AQ17" s="551"/>
      <c r="AR17" s="551"/>
      <c r="AS17" s="553"/>
      <c r="AT17" s="554"/>
      <c r="AU17" s="554"/>
      <c r="AV17" s="554"/>
      <c r="AW17" s="554"/>
      <c r="AX17" s="554"/>
      <c r="AY17" s="555"/>
      <c r="AZ17" s="350"/>
      <c r="BA17" s="350"/>
      <c r="BB17" s="350"/>
      <c r="BC17" s="350"/>
      <c r="BD17" s="350"/>
      <c r="BE17" s="350"/>
      <c r="BF17" s="350"/>
      <c r="BG17" s="350"/>
      <c r="BH17" s="350"/>
      <c r="BI17" s="350"/>
      <c r="BJ17" s="350"/>
      <c r="BK17" s="350"/>
      <c r="BL17" s="350"/>
      <c r="BM17" s="350"/>
      <c r="BN17" s="350"/>
      <c r="BO17" s="350"/>
      <c r="BP17" s="350"/>
      <c r="BQ17" s="350"/>
      <c r="BR17" s="350"/>
      <c r="BS17" s="350"/>
      <c r="BT17" s="351"/>
      <c r="CE17" s="550"/>
      <c r="CF17" s="550"/>
      <c r="CG17" s="550"/>
      <c r="CH17" s="550"/>
      <c r="CI17" s="550"/>
      <c r="CJ17" s="550"/>
      <c r="CK17" s="550"/>
      <c r="CL17" s="550"/>
      <c r="CM17" s="550"/>
      <c r="CN17" s="550"/>
      <c r="CO17" s="550"/>
      <c r="CP17" s="550"/>
      <c r="CQ17" s="550"/>
      <c r="CR17" s="550"/>
      <c r="CS17" s="550"/>
      <c r="CT17" s="550"/>
      <c r="CU17" s="550"/>
      <c r="CV17" s="550"/>
      <c r="CW17" s="550"/>
      <c r="CX17" s="550"/>
      <c r="CY17" s="550"/>
      <c r="CZ17" s="550"/>
      <c r="DA17" s="550"/>
      <c r="DB17" s="550"/>
      <c r="DC17" s="550"/>
    </row>
    <row r="18" spans="3:107" s="336" customFormat="1" ht="18" customHeight="1">
      <c r="C18" s="352"/>
      <c r="D18" s="552"/>
      <c r="E18" s="552"/>
      <c r="F18" s="552"/>
      <c r="G18" s="552"/>
      <c r="H18" s="552"/>
      <c r="I18" s="552"/>
      <c r="J18" s="552"/>
      <c r="K18" s="552"/>
      <c r="L18" s="552"/>
      <c r="M18" s="552"/>
      <c r="N18" s="552"/>
      <c r="O18" s="552"/>
      <c r="P18" s="552"/>
      <c r="Q18" s="552"/>
      <c r="R18" s="552"/>
      <c r="S18" s="552"/>
      <c r="T18" s="552"/>
      <c r="U18" s="552"/>
      <c r="V18" s="552"/>
      <c r="W18" s="552"/>
      <c r="X18" s="552"/>
      <c r="Y18" s="552"/>
      <c r="Z18" s="552"/>
      <c r="AA18" s="552"/>
      <c r="AB18" s="552"/>
      <c r="AC18" s="552"/>
      <c r="AD18" s="552"/>
      <c r="AE18" s="552"/>
      <c r="AF18" s="552"/>
      <c r="AG18" s="552"/>
      <c r="AH18" s="552"/>
      <c r="AI18" s="552"/>
      <c r="AJ18" s="552"/>
      <c r="AK18" s="552"/>
      <c r="AL18" s="552"/>
      <c r="AM18" s="552"/>
      <c r="AN18" s="552"/>
      <c r="AO18" s="552"/>
      <c r="AP18" s="552"/>
      <c r="AQ18" s="552"/>
      <c r="AR18" s="552"/>
      <c r="AS18" s="556"/>
      <c r="AT18" s="557"/>
      <c r="AU18" s="557"/>
      <c r="AV18" s="557"/>
      <c r="AW18" s="557"/>
      <c r="AX18" s="557"/>
      <c r="AY18" s="558"/>
      <c r="AZ18" s="353"/>
      <c r="BA18" s="353"/>
      <c r="BB18" s="353"/>
      <c r="BC18" s="353"/>
      <c r="BD18" s="353"/>
      <c r="BE18" s="353"/>
      <c r="BF18" s="353"/>
      <c r="BG18" s="353"/>
      <c r="BH18" s="353"/>
      <c r="BI18" s="353"/>
      <c r="BJ18" s="353"/>
      <c r="BK18" s="353"/>
      <c r="BL18" s="353"/>
      <c r="BM18" s="353"/>
      <c r="BN18" s="353"/>
      <c r="BO18" s="353"/>
      <c r="BP18" s="353"/>
      <c r="BQ18" s="353"/>
      <c r="BR18" s="353"/>
      <c r="BS18" s="353"/>
      <c r="BT18" s="354"/>
      <c r="CF18" s="355"/>
      <c r="CG18" s="355"/>
      <c r="CH18" s="355"/>
      <c r="CI18" s="355"/>
      <c r="CJ18" s="355"/>
      <c r="CK18" s="355"/>
      <c r="CL18" s="355"/>
      <c r="CM18" s="355"/>
      <c r="CN18" s="355"/>
      <c r="CO18" s="355"/>
      <c r="CP18" s="355"/>
      <c r="CQ18" s="355"/>
      <c r="CR18" s="355"/>
      <c r="CS18" s="355"/>
      <c r="CT18" s="355"/>
      <c r="CU18" s="355"/>
      <c r="CV18" s="355"/>
      <c r="CW18" s="355"/>
      <c r="CX18" s="355"/>
      <c r="CY18" s="355"/>
      <c r="CZ18" s="355"/>
      <c r="DA18" s="355"/>
      <c r="DB18" s="355"/>
      <c r="DC18" s="355"/>
    </row>
    <row r="19" spans="3:107" s="336" customFormat="1" ht="21" customHeight="1">
      <c r="C19" s="570" t="s">
        <v>537</v>
      </c>
      <c r="D19" s="571"/>
      <c r="E19" s="571"/>
      <c r="F19" s="571"/>
      <c r="G19" s="571"/>
      <c r="H19" s="571"/>
      <c r="I19" s="572"/>
      <c r="J19" s="576" t="str">
        <f>データ!B3&amp;"平農整第 "&amp;データ!B4&amp;" 号"</f>
        <v>8平農整第  号</v>
      </c>
      <c r="K19" s="577"/>
      <c r="L19" s="577"/>
      <c r="M19" s="577"/>
      <c r="N19" s="577"/>
      <c r="O19" s="577"/>
      <c r="P19" s="577"/>
      <c r="Q19" s="577"/>
      <c r="R19" s="577"/>
      <c r="S19" s="577"/>
      <c r="T19" s="577"/>
      <c r="U19" s="577"/>
      <c r="V19" s="577"/>
      <c r="W19" s="577"/>
      <c r="X19" s="573" t="s">
        <v>516</v>
      </c>
      <c r="Y19" s="574"/>
      <c r="Z19" s="574"/>
      <c r="AA19" s="574"/>
      <c r="AB19" s="574"/>
      <c r="AC19" s="574"/>
      <c r="AD19" s="575"/>
      <c r="AE19" s="576" t="str">
        <f>"平戸市指令"&amp;データ!B3&amp;"農整第 "&amp;データ!B5&amp;" 号"</f>
        <v>平戸市指令8農整第  号</v>
      </c>
      <c r="AF19" s="577"/>
      <c r="AG19" s="577"/>
      <c r="AH19" s="577"/>
      <c r="AI19" s="577"/>
      <c r="AJ19" s="577"/>
      <c r="AK19" s="577"/>
      <c r="AL19" s="577"/>
      <c r="AM19" s="577"/>
      <c r="AN19" s="577"/>
      <c r="AO19" s="577"/>
      <c r="AP19" s="577"/>
      <c r="AQ19" s="577"/>
      <c r="AR19" s="577"/>
      <c r="AS19" s="356"/>
      <c r="AT19" s="574" t="s">
        <v>517</v>
      </c>
      <c r="AU19" s="574"/>
      <c r="AV19" s="574"/>
      <c r="AW19" s="574"/>
      <c r="AX19" s="574"/>
      <c r="AY19" s="574"/>
      <c r="AZ19" s="574"/>
      <c r="BA19" s="574"/>
      <c r="BB19" s="574"/>
      <c r="BC19" s="357"/>
      <c r="BD19" s="578">
        <f>IF(データ!F17="",IF(データ!F14="",データ!F11,データ!F14),データ!F17)</f>
        <v>0</v>
      </c>
      <c r="BE19" s="578"/>
      <c r="BF19" s="578"/>
      <c r="BG19" s="578"/>
      <c r="BH19" s="578"/>
      <c r="BI19" s="578"/>
      <c r="BJ19" s="578"/>
      <c r="BK19" s="578"/>
      <c r="BL19" s="578"/>
      <c r="BM19" s="578"/>
      <c r="BN19" s="578"/>
      <c r="BO19" s="578"/>
      <c r="BP19" s="578"/>
      <c r="BQ19" s="578"/>
      <c r="BR19" s="578"/>
      <c r="BS19" s="578"/>
      <c r="BT19" s="358"/>
      <c r="CF19" s="355"/>
      <c r="CG19" s="355"/>
      <c r="CV19" s="355"/>
      <c r="CW19" s="355"/>
      <c r="CX19" s="355"/>
      <c r="CY19" s="355"/>
      <c r="CZ19" s="355"/>
      <c r="DA19" s="355"/>
      <c r="DB19" s="355"/>
      <c r="DC19" s="355"/>
    </row>
    <row r="20" spans="3:107" s="336" customFormat="1" ht="21" customHeight="1">
      <c r="C20" s="565" t="s">
        <v>518</v>
      </c>
      <c r="D20" s="566"/>
      <c r="E20" s="566"/>
      <c r="F20" s="566"/>
      <c r="G20" s="566"/>
      <c r="H20" s="566"/>
      <c r="I20" s="567"/>
      <c r="J20" s="359"/>
      <c r="K20" s="586" t="s">
        <v>519</v>
      </c>
      <c r="L20" s="586"/>
      <c r="M20" s="586"/>
      <c r="N20" s="586"/>
      <c r="O20" s="586"/>
      <c r="P20" s="586"/>
      <c r="Q20" s="586"/>
      <c r="R20" s="586"/>
      <c r="S20" s="586"/>
      <c r="T20" s="586"/>
      <c r="U20" s="586"/>
      <c r="V20" s="586"/>
      <c r="W20" s="586"/>
      <c r="X20" s="586"/>
      <c r="Y20" s="586"/>
      <c r="Z20" s="586"/>
      <c r="AA20" s="586"/>
      <c r="AB20" s="586"/>
      <c r="AC20" s="586"/>
      <c r="AD20" s="586"/>
      <c r="AE20" s="586"/>
      <c r="AF20" s="586"/>
      <c r="AG20" s="586"/>
      <c r="AH20" s="586"/>
      <c r="AI20" s="586"/>
      <c r="AJ20" s="586"/>
      <c r="AK20" s="586"/>
      <c r="AL20" s="586"/>
      <c r="AM20" s="586"/>
      <c r="AN20" s="586"/>
      <c r="AO20" s="586"/>
      <c r="AP20" s="586"/>
      <c r="AQ20" s="586"/>
      <c r="AR20" s="586"/>
      <c r="AS20" s="586"/>
      <c r="AT20" s="586"/>
      <c r="AU20" s="586"/>
      <c r="AV20" s="586"/>
      <c r="AW20" s="586"/>
      <c r="AX20" s="586"/>
      <c r="AY20" s="586"/>
      <c r="AZ20" s="586"/>
      <c r="BA20" s="586"/>
      <c r="BB20" s="586"/>
      <c r="BC20" s="586"/>
      <c r="BD20" s="586"/>
      <c r="BE20" s="586"/>
      <c r="BF20" s="586"/>
      <c r="BG20" s="586"/>
      <c r="BH20" s="586"/>
      <c r="BI20" s="586"/>
      <c r="BJ20" s="586"/>
      <c r="BK20" s="586"/>
      <c r="BL20" s="586"/>
      <c r="BM20" s="586"/>
      <c r="BN20" s="586"/>
      <c r="BO20" s="586"/>
      <c r="BP20" s="586"/>
      <c r="BQ20" s="586"/>
      <c r="BR20" s="586"/>
      <c r="BS20" s="586"/>
      <c r="BT20" s="587"/>
      <c r="CC20" s="564"/>
      <c r="CD20" s="564"/>
      <c r="CE20" s="564"/>
      <c r="CF20" s="564"/>
      <c r="CG20" s="564"/>
      <c r="CH20" s="564"/>
      <c r="CI20" s="564"/>
      <c r="CJ20" s="564"/>
      <c r="CK20" s="564"/>
      <c r="CL20" s="564"/>
      <c r="CM20" s="564"/>
      <c r="CN20" s="564"/>
      <c r="CO20" s="564"/>
      <c r="CP20" s="564"/>
      <c r="CQ20" s="564"/>
      <c r="CR20" s="564"/>
      <c r="CS20" s="564"/>
      <c r="CT20" s="564"/>
      <c r="CU20" s="564"/>
      <c r="CV20" s="564"/>
      <c r="CW20" s="564"/>
      <c r="CX20" s="564"/>
      <c r="CY20" s="564"/>
      <c r="CZ20" s="564"/>
      <c r="DA20" s="564"/>
      <c r="DB20" s="564"/>
      <c r="DC20" s="564"/>
    </row>
    <row r="21" spans="3:107" s="336" customFormat="1" ht="21" customHeight="1">
      <c r="C21" s="565" t="s">
        <v>520</v>
      </c>
      <c r="D21" s="566"/>
      <c r="E21" s="566"/>
      <c r="F21" s="566"/>
      <c r="G21" s="566"/>
      <c r="H21" s="566"/>
      <c r="I21" s="567"/>
      <c r="J21" s="359"/>
      <c r="K21" s="568" t="str">
        <f>データ!B11</f>
        <v>農道整備事業</v>
      </c>
      <c r="L21" s="568"/>
      <c r="M21" s="568"/>
      <c r="N21" s="568"/>
      <c r="O21" s="568"/>
      <c r="P21" s="568"/>
      <c r="Q21" s="568"/>
      <c r="R21" s="568"/>
      <c r="S21" s="568"/>
      <c r="T21" s="568"/>
      <c r="U21" s="568"/>
      <c r="V21" s="568"/>
      <c r="W21" s="568"/>
      <c r="X21" s="568"/>
      <c r="Y21" s="568"/>
      <c r="Z21" s="568"/>
      <c r="AA21" s="568"/>
      <c r="AB21" s="568"/>
      <c r="AC21" s="568"/>
      <c r="AD21" s="568"/>
      <c r="AE21" s="568"/>
      <c r="AF21" s="568"/>
      <c r="AG21" s="568"/>
      <c r="AH21" s="568"/>
      <c r="AI21" s="568"/>
      <c r="AJ21" s="568"/>
      <c r="AK21" s="568"/>
      <c r="AL21" s="568"/>
      <c r="AM21" s="568"/>
      <c r="AN21" s="568"/>
      <c r="AO21" s="568"/>
      <c r="AP21" s="568"/>
      <c r="AQ21" s="568"/>
      <c r="AR21" s="568"/>
      <c r="AS21" s="568"/>
      <c r="AT21" s="568"/>
      <c r="AU21" s="568"/>
      <c r="AV21" s="568"/>
      <c r="AW21" s="568"/>
      <c r="AX21" s="568"/>
      <c r="AY21" s="568"/>
      <c r="AZ21" s="568"/>
      <c r="BA21" s="568"/>
      <c r="BB21" s="568"/>
      <c r="BC21" s="568"/>
      <c r="BD21" s="568"/>
      <c r="BE21" s="568"/>
      <c r="BF21" s="568"/>
      <c r="BG21" s="568"/>
      <c r="BH21" s="568"/>
      <c r="BI21" s="568"/>
      <c r="BJ21" s="568"/>
      <c r="BK21" s="568"/>
      <c r="BL21" s="568"/>
      <c r="BM21" s="568"/>
      <c r="BN21" s="568"/>
      <c r="BO21" s="568"/>
      <c r="BP21" s="568"/>
      <c r="BQ21" s="568"/>
      <c r="BR21" s="568"/>
      <c r="BS21" s="568"/>
      <c r="BT21" s="569"/>
      <c r="CC21" s="360"/>
      <c r="CD21" s="360"/>
      <c r="CE21" s="360"/>
      <c r="CF21" s="360"/>
      <c r="CG21" s="360"/>
      <c r="CH21" s="360"/>
      <c r="CI21" s="360"/>
      <c r="CJ21" s="360"/>
      <c r="CK21" s="360"/>
      <c r="CL21" s="360"/>
      <c r="CM21" s="360"/>
      <c r="CN21" s="360"/>
      <c r="CO21" s="360"/>
      <c r="CP21" s="360"/>
      <c r="CQ21" s="360"/>
      <c r="CR21" s="360"/>
      <c r="CS21" s="360"/>
      <c r="CT21" s="360"/>
      <c r="CU21" s="360"/>
      <c r="CV21" s="360"/>
      <c r="CW21" s="360"/>
      <c r="CX21" s="360"/>
      <c r="CY21" s="360"/>
      <c r="CZ21" s="360"/>
      <c r="DA21" s="360"/>
      <c r="DB21" s="360"/>
      <c r="DC21" s="360"/>
    </row>
    <row r="22" spans="3:107" s="336" customFormat="1" ht="21" customHeight="1">
      <c r="C22" s="565" t="s">
        <v>521</v>
      </c>
      <c r="D22" s="566"/>
      <c r="E22" s="566"/>
      <c r="F22" s="566"/>
      <c r="G22" s="566"/>
      <c r="H22" s="566"/>
      <c r="I22" s="567"/>
      <c r="J22" s="359"/>
      <c r="K22" s="568" t="str">
        <f>データ!B6</f>
        <v>Test地区</v>
      </c>
      <c r="L22" s="568"/>
      <c r="M22" s="568"/>
      <c r="N22" s="568"/>
      <c r="O22" s="568"/>
      <c r="P22" s="568"/>
      <c r="Q22" s="568"/>
      <c r="R22" s="568"/>
      <c r="S22" s="568"/>
      <c r="T22" s="568"/>
      <c r="U22" s="568"/>
      <c r="V22" s="568"/>
      <c r="W22" s="568"/>
      <c r="X22" s="568"/>
      <c r="Y22" s="568"/>
      <c r="Z22" s="568"/>
      <c r="AA22" s="568"/>
      <c r="AB22" s="568"/>
      <c r="AC22" s="568"/>
      <c r="AD22" s="568"/>
      <c r="AE22" s="568"/>
      <c r="AF22" s="568"/>
      <c r="AG22" s="568"/>
      <c r="AH22" s="568"/>
      <c r="AI22" s="568"/>
      <c r="AJ22" s="568"/>
      <c r="AK22" s="568"/>
      <c r="AL22" s="568"/>
      <c r="AM22" s="568"/>
      <c r="AN22" s="568"/>
      <c r="AO22" s="568"/>
      <c r="AP22" s="568"/>
      <c r="AQ22" s="568"/>
      <c r="AR22" s="568"/>
      <c r="AS22" s="568"/>
      <c r="AT22" s="568"/>
      <c r="AU22" s="568"/>
      <c r="AV22" s="568"/>
      <c r="AW22" s="568"/>
      <c r="AX22" s="568"/>
      <c r="AY22" s="568"/>
      <c r="AZ22" s="568"/>
      <c r="BA22" s="568"/>
      <c r="BB22" s="568"/>
      <c r="BC22" s="568"/>
      <c r="BD22" s="568"/>
      <c r="BE22" s="568"/>
      <c r="BF22" s="568"/>
      <c r="BG22" s="568"/>
      <c r="BH22" s="568"/>
      <c r="BI22" s="568"/>
      <c r="BJ22" s="568"/>
      <c r="BK22" s="568"/>
      <c r="BL22" s="568"/>
      <c r="BM22" s="568"/>
      <c r="BN22" s="568"/>
      <c r="BO22" s="568"/>
      <c r="BP22" s="568"/>
      <c r="BQ22" s="568"/>
      <c r="BR22" s="568"/>
      <c r="BS22" s="568"/>
      <c r="BT22" s="569"/>
      <c r="CC22" s="360"/>
      <c r="CD22" s="360"/>
      <c r="CE22" s="360"/>
      <c r="CF22" s="360"/>
      <c r="CG22" s="360"/>
      <c r="CH22" s="360"/>
      <c r="CI22" s="339"/>
      <c r="CJ22" s="339"/>
      <c r="CK22" s="339"/>
      <c r="CL22" s="339"/>
      <c r="CM22" s="339"/>
      <c r="CN22" s="339"/>
      <c r="CO22" s="339"/>
      <c r="CP22" s="360"/>
      <c r="CQ22" s="360"/>
      <c r="CR22" s="360"/>
      <c r="CS22" s="360"/>
      <c r="CT22" s="360"/>
      <c r="CU22" s="360"/>
      <c r="CV22" s="360"/>
      <c r="CW22" s="360"/>
      <c r="CX22" s="360"/>
      <c r="CY22" s="360"/>
      <c r="CZ22" s="360"/>
      <c r="DA22" s="360"/>
      <c r="DB22" s="360"/>
      <c r="DC22" s="360"/>
    </row>
    <row r="23" spans="3:107" s="336" customFormat="1" ht="21" customHeight="1">
      <c r="C23" s="565" t="s">
        <v>522</v>
      </c>
      <c r="D23" s="566"/>
      <c r="E23" s="566"/>
      <c r="F23" s="566"/>
      <c r="G23" s="566"/>
      <c r="H23" s="566"/>
      <c r="I23" s="567"/>
      <c r="J23" s="359"/>
      <c r="K23" s="579">
        <f>データ!B14</f>
        <v>0</v>
      </c>
      <c r="L23" s="579"/>
      <c r="M23" s="579"/>
      <c r="N23" s="579"/>
      <c r="O23" s="579"/>
      <c r="P23" s="579"/>
      <c r="Q23" s="579"/>
      <c r="R23" s="579"/>
      <c r="S23" s="579"/>
      <c r="T23" s="579"/>
      <c r="U23" s="579"/>
      <c r="V23" s="579"/>
      <c r="W23" s="579"/>
      <c r="X23" s="579"/>
      <c r="Y23" s="579"/>
      <c r="Z23" s="579"/>
      <c r="AA23" s="579"/>
      <c r="AB23" s="579"/>
      <c r="AC23" s="579"/>
      <c r="AD23" s="579"/>
      <c r="AE23" s="579"/>
      <c r="AF23" s="579"/>
      <c r="AG23" s="579"/>
      <c r="AH23" s="579"/>
      <c r="AI23" s="579"/>
      <c r="AJ23" s="579"/>
      <c r="AK23" s="579"/>
      <c r="AL23" s="579"/>
      <c r="AM23" s="579"/>
      <c r="AN23" s="579"/>
      <c r="AO23" s="579"/>
      <c r="AP23" s="579"/>
      <c r="AQ23" s="579"/>
      <c r="AR23" s="579"/>
      <c r="AS23" s="579"/>
      <c r="AT23" s="579"/>
      <c r="AU23" s="579"/>
      <c r="AV23" s="579"/>
      <c r="AW23" s="579"/>
      <c r="AX23" s="579"/>
      <c r="AY23" s="579"/>
      <c r="AZ23" s="579"/>
      <c r="BA23" s="579"/>
      <c r="BB23" s="579"/>
      <c r="BC23" s="579"/>
      <c r="BD23" s="579"/>
      <c r="BE23" s="579"/>
      <c r="BF23" s="579"/>
      <c r="BG23" s="579"/>
      <c r="BH23" s="579"/>
      <c r="BI23" s="579"/>
      <c r="BJ23" s="579"/>
      <c r="BK23" s="579"/>
      <c r="BL23" s="579"/>
      <c r="BM23" s="579"/>
      <c r="BN23" s="579"/>
      <c r="BO23" s="579"/>
      <c r="BP23" s="579"/>
      <c r="BQ23" s="579"/>
      <c r="BR23" s="579"/>
      <c r="BS23" s="579"/>
      <c r="BT23" s="580"/>
      <c r="CC23" s="360"/>
      <c r="CD23" s="360"/>
      <c r="CE23" s="360"/>
      <c r="CF23" s="360"/>
      <c r="CG23" s="360"/>
      <c r="CH23" s="360"/>
      <c r="CI23" s="339"/>
      <c r="CJ23" s="339"/>
      <c r="CK23" s="339"/>
      <c r="CL23" s="339"/>
      <c r="CM23" s="339"/>
      <c r="CN23" s="339"/>
      <c r="CO23" s="339"/>
      <c r="CP23" s="360"/>
      <c r="CQ23" s="360"/>
      <c r="CR23" s="360"/>
      <c r="CS23" s="360"/>
      <c r="CT23" s="360"/>
      <c r="CU23" s="360"/>
      <c r="CV23" s="360"/>
      <c r="CW23" s="360"/>
      <c r="CX23" s="360"/>
      <c r="CY23" s="360"/>
      <c r="CZ23" s="360"/>
      <c r="DA23" s="360"/>
      <c r="DB23" s="360"/>
      <c r="DC23" s="360"/>
    </row>
    <row r="24" spans="3:107" ht="21" customHeight="1">
      <c r="C24" s="559" t="s">
        <v>523</v>
      </c>
      <c r="D24" s="560"/>
      <c r="E24" s="560"/>
      <c r="F24" s="560"/>
      <c r="G24" s="560"/>
      <c r="H24" s="560"/>
      <c r="I24" s="581"/>
      <c r="J24" s="361"/>
      <c r="K24" s="582">
        <f>データ!E7</f>
        <v>0</v>
      </c>
      <c r="L24" s="582"/>
      <c r="M24" s="582"/>
      <c r="N24" s="582"/>
      <c r="O24" s="582"/>
      <c r="P24" s="582"/>
      <c r="Q24" s="582"/>
      <c r="R24" s="582"/>
      <c r="S24" s="582"/>
      <c r="T24" s="582"/>
      <c r="U24" s="582"/>
      <c r="V24" s="582"/>
      <c r="W24" s="583" t="s">
        <v>524</v>
      </c>
      <c r="X24" s="583"/>
      <c r="Y24" s="583"/>
      <c r="Z24" s="583"/>
      <c r="AA24" s="583"/>
      <c r="AB24" s="582">
        <f>IF(データ!F8="",データ!F7,データ!F8)</f>
        <v>0</v>
      </c>
      <c r="AC24" s="582"/>
      <c r="AD24" s="582"/>
      <c r="AE24" s="582"/>
      <c r="AF24" s="582"/>
      <c r="AG24" s="582"/>
      <c r="AH24" s="582"/>
      <c r="AI24" s="582"/>
      <c r="AJ24" s="582"/>
      <c r="AK24" s="582"/>
      <c r="AL24" s="582"/>
      <c r="AM24" s="582"/>
      <c r="AN24" s="362"/>
      <c r="AO24" s="584"/>
      <c r="AP24" s="584"/>
      <c r="AQ24" s="584"/>
      <c r="AR24" s="584"/>
      <c r="AS24" s="584"/>
      <c r="AT24" s="584"/>
      <c r="AU24" s="584"/>
      <c r="AV24" s="584"/>
      <c r="AW24" s="584"/>
      <c r="AX24" s="584"/>
      <c r="AY24" s="584"/>
      <c r="AZ24" s="584"/>
      <c r="BA24" s="584"/>
      <c r="BB24" s="584"/>
      <c r="BC24" s="584"/>
      <c r="BD24" s="584"/>
      <c r="BE24" s="584"/>
      <c r="BF24" s="584"/>
      <c r="BG24" s="584"/>
      <c r="BH24" s="584"/>
      <c r="BI24" s="584"/>
      <c r="BJ24" s="584"/>
      <c r="BK24" s="584"/>
      <c r="BL24" s="584"/>
      <c r="BM24" s="584"/>
      <c r="BN24" s="584"/>
      <c r="BO24" s="584"/>
      <c r="BP24" s="584"/>
      <c r="BQ24" s="584"/>
      <c r="BR24" s="584"/>
      <c r="BS24" s="584"/>
      <c r="BT24" s="585"/>
      <c r="CC24" s="337"/>
      <c r="CD24" s="337"/>
      <c r="CE24" s="337"/>
      <c r="CF24" s="338"/>
      <c r="CG24" s="338"/>
      <c r="CH24" s="338"/>
      <c r="CI24" s="338"/>
      <c r="CJ24" s="338"/>
      <c r="CK24" s="338"/>
      <c r="CL24" s="338"/>
      <c r="CM24" s="338"/>
      <c r="CN24" s="338"/>
      <c r="CO24" s="338"/>
      <c r="CP24" s="338"/>
      <c r="CQ24" s="338"/>
      <c r="CR24" s="338"/>
      <c r="CS24" s="338"/>
      <c r="CT24" s="338"/>
      <c r="CU24" s="338"/>
      <c r="CV24" s="338"/>
      <c r="CW24" s="338"/>
      <c r="CX24" s="338"/>
      <c r="CY24" s="338"/>
      <c r="CZ24" s="338"/>
      <c r="DA24" s="338"/>
      <c r="DB24" s="338"/>
      <c r="DC24" s="338"/>
    </row>
    <row r="25" spans="3:107" s="336" customFormat="1" ht="21" customHeight="1">
      <c r="C25" s="565" t="s">
        <v>525</v>
      </c>
      <c r="D25" s="566"/>
      <c r="E25" s="566"/>
      <c r="F25" s="566"/>
      <c r="G25" s="566"/>
      <c r="H25" s="566"/>
      <c r="I25" s="567"/>
      <c r="J25" s="359"/>
      <c r="K25" s="568" t="str">
        <f>" "&amp;データ!B15</f>
        <v xml:space="preserve"> </v>
      </c>
      <c r="L25" s="568"/>
      <c r="M25" s="568"/>
      <c r="N25" s="568"/>
      <c r="O25" s="568"/>
      <c r="P25" s="568"/>
      <c r="Q25" s="568"/>
      <c r="R25" s="568"/>
      <c r="S25" s="568"/>
      <c r="T25" s="568"/>
      <c r="U25" s="568"/>
      <c r="V25" s="568"/>
      <c r="W25" s="568"/>
      <c r="X25" s="568"/>
      <c r="Y25" s="568"/>
      <c r="Z25" s="568"/>
      <c r="AA25" s="568"/>
      <c r="AB25" s="568"/>
      <c r="AC25" s="568"/>
      <c r="AD25" s="568"/>
      <c r="AE25" s="568"/>
      <c r="AF25" s="568"/>
      <c r="AG25" s="568"/>
      <c r="AH25" s="568"/>
      <c r="AI25" s="568"/>
      <c r="AJ25" s="568"/>
      <c r="AK25" s="568"/>
      <c r="AL25" s="568"/>
      <c r="AM25" s="568"/>
      <c r="AN25" s="568"/>
      <c r="AO25" s="568"/>
      <c r="AP25" s="568"/>
      <c r="AQ25" s="568"/>
      <c r="AR25" s="568"/>
      <c r="AS25" s="568"/>
      <c r="AT25" s="568"/>
      <c r="AU25" s="568"/>
      <c r="AV25" s="568"/>
      <c r="AW25" s="568"/>
      <c r="AX25" s="568"/>
      <c r="AY25" s="568"/>
      <c r="AZ25" s="568"/>
      <c r="BA25" s="568"/>
      <c r="BB25" s="568"/>
      <c r="BC25" s="568"/>
      <c r="BD25" s="568"/>
      <c r="BE25" s="568"/>
      <c r="BF25" s="568"/>
      <c r="BG25" s="568"/>
      <c r="BH25" s="568"/>
      <c r="BI25" s="568"/>
      <c r="BJ25" s="568"/>
      <c r="BK25" s="568"/>
      <c r="BL25" s="568"/>
      <c r="BM25" s="568"/>
      <c r="BN25" s="568"/>
      <c r="BO25" s="568"/>
      <c r="BP25" s="568"/>
      <c r="BQ25" s="568"/>
      <c r="BR25" s="568"/>
      <c r="BS25" s="568"/>
      <c r="BT25" s="569"/>
      <c r="CC25" s="597"/>
      <c r="CD25" s="597"/>
      <c r="CE25" s="363"/>
      <c r="CF25" s="598"/>
      <c r="CG25" s="598"/>
      <c r="CH25" s="598"/>
      <c r="CI25" s="598"/>
      <c r="CJ25" s="598"/>
      <c r="CK25" s="598"/>
      <c r="CL25" s="338"/>
      <c r="CM25" s="339"/>
      <c r="CN25" s="348"/>
      <c r="CO25" s="348"/>
      <c r="CP25" s="348"/>
      <c r="CQ25" s="348"/>
      <c r="CR25" s="348"/>
      <c r="CS25" s="348"/>
      <c r="CT25" s="338"/>
      <c r="CU25" s="338"/>
      <c r="CV25" s="338"/>
      <c r="CW25" s="338"/>
      <c r="CX25" s="338"/>
      <c r="CY25" s="338"/>
      <c r="CZ25" s="338"/>
      <c r="DA25" s="338"/>
      <c r="DB25" s="338"/>
      <c r="DC25" s="338"/>
    </row>
    <row r="26" spans="3:107" s="336" customFormat="1" ht="21" customHeight="1">
      <c r="C26" s="565"/>
      <c r="D26" s="566"/>
      <c r="E26" s="566"/>
      <c r="F26" s="566"/>
      <c r="G26" s="566"/>
      <c r="H26" s="566"/>
      <c r="I26" s="567"/>
      <c r="J26" s="359"/>
      <c r="K26" s="586" t="s">
        <v>506</v>
      </c>
      <c r="L26" s="586"/>
      <c r="M26" s="586"/>
      <c r="N26" s="586"/>
      <c r="O26" s="586"/>
      <c r="P26" s="586"/>
      <c r="Q26" s="586"/>
      <c r="R26" s="586"/>
      <c r="S26" s="586"/>
      <c r="T26" s="586"/>
      <c r="U26" s="586"/>
      <c r="V26" s="586"/>
      <c r="W26" s="586"/>
      <c r="X26" s="586"/>
      <c r="Y26" s="586"/>
      <c r="Z26" s="586"/>
      <c r="AA26" s="586"/>
      <c r="AB26" s="586"/>
      <c r="AC26" s="586"/>
      <c r="AD26" s="586"/>
      <c r="AE26" s="586"/>
      <c r="AF26" s="586"/>
      <c r="AG26" s="586"/>
      <c r="AH26" s="586"/>
      <c r="AI26" s="586"/>
      <c r="AJ26" s="586"/>
      <c r="AK26" s="586"/>
      <c r="AL26" s="586"/>
      <c r="AM26" s="586"/>
      <c r="AN26" s="586"/>
      <c r="AO26" s="586"/>
      <c r="AP26" s="586"/>
      <c r="AQ26" s="586"/>
      <c r="AR26" s="586"/>
      <c r="AS26" s="586"/>
      <c r="AT26" s="586"/>
      <c r="AU26" s="586"/>
      <c r="AV26" s="586"/>
      <c r="AW26" s="586"/>
      <c r="AX26" s="586"/>
      <c r="AY26" s="586"/>
      <c r="AZ26" s="586"/>
      <c r="BA26" s="586"/>
      <c r="BB26" s="586"/>
      <c r="BC26" s="586"/>
      <c r="BD26" s="586"/>
      <c r="BE26" s="586"/>
      <c r="BF26" s="586"/>
      <c r="BG26" s="586"/>
      <c r="BH26" s="586"/>
      <c r="BI26" s="586"/>
      <c r="BJ26" s="586"/>
      <c r="BK26" s="586"/>
      <c r="BL26" s="586"/>
      <c r="BM26" s="586"/>
      <c r="BN26" s="586"/>
      <c r="BO26" s="586"/>
      <c r="BP26" s="586"/>
      <c r="BQ26" s="586"/>
      <c r="BR26" s="586"/>
      <c r="BS26" s="586"/>
      <c r="BT26" s="587"/>
      <c r="CC26" s="363"/>
      <c r="CD26" s="363"/>
      <c r="CE26" s="363"/>
      <c r="CF26" s="364"/>
      <c r="CG26" s="364"/>
      <c r="CH26" s="364"/>
      <c r="CI26" s="364"/>
      <c r="CJ26" s="365"/>
      <c r="CK26" s="366"/>
      <c r="CL26" s="366"/>
      <c r="CM26" s="366"/>
      <c r="CN26" s="367"/>
      <c r="CO26" s="367"/>
      <c r="CV26" s="338"/>
      <c r="CW26" s="338"/>
      <c r="CX26" s="338"/>
      <c r="CY26" s="338"/>
      <c r="CZ26" s="338"/>
      <c r="DA26" s="338"/>
      <c r="DB26" s="338"/>
      <c r="DC26" s="338"/>
    </row>
    <row r="27" spans="3:107" s="336" customFormat="1" ht="21" customHeight="1">
      <c r="C27" s="565"/>
      <c r="D27" s="566"/>
      <c r="E27" s="566"/>
      <c r="F27" s="566"/>
      <c r="G27" s="566"/>
      <c r="H27" s="566"/>
      <c r="I27" s="567"/>
      <c r="J27" s="359"/>
      <c r="K27" s="586" t="s">
        <v>506</v>
      </c>
      <c r="L27" s="586"/>
      <c r="M27" s="586"/>
      <c r="N27" s="586"/>
      <c r="O27" s="586"/>
      <c r="P27" s="586"/>
      <c r="Q27" s="586"/>
      <c r="R27" s="586"/>
      <c r="S27" s="586"/>
      <c r="T27" s="586"/>
      <c r="U27" s="586"/>
      <c r="V27" s="586"/>
      <c r="W27" s="586"/>
      <c r="X27" s="586"/>
      <c r="Y27" s="586"/>
      <c r="Z27" s="586"/>
      <c r="AA27" s="586"/>
      <c r="AB27" s="586"/>
      <c r="AC27" s="586"/>
      <c r="AD27" s="586"/>
      <c r="AE27" s="586"/>
      <c r="AF27" s="586"/>
      <c r="AG27" s="586"/>
      <c r="AH27" s="586"/>
      <c r="AI27" s="586"/>
      <c r="AJ27" s="586"/>
      <c r="AK27" s="586"/>
      <c r="AL27" s="586"/>
      <c r="AM27" s="586"/>
      <c r="AN27" s="586"/>
      <c r="AO27" s="586"/>
      <c r="AP27" s="586"/>
      <c r="AQ27" s="586"/>
      <c r="AR27" s="586"/>
      <c r="AS27" s="586"/>
      <c r="AT27" s="586"/>
      <c r="AU27" s="586"/>
      <c r="AV27" s="586"/>
      <c r="AW27" s="586"/>
      <c r="AX27" s="586"/>
      <c r="AY27" s="586"/>
      <c r="AZ27" s="586"/>
      <c r="BA27" s="586"/>
      <c r="BB27" s="586"/>
      <c r="BC27" s="586"/>
      <c r="BD27" s="586"/>
      <c r="BE27" s="586"/>
      <c r="BF27" s="586"/>
      <c r="BG27" s="586"/>
      <c r="BH27" s="586"/>
      <c r="BI27" s="586"/>
      <c r="BJ27" s="586"/>
      <c r="BK27" s="586"/>
      <c r="BL27" s="586"/>
      <c r="BM27" s="586"/>
      <c r="BN27" s="586"/>
      <c r="BO27" s="586"/>
      <c r="BP27" s="586"/>
      <c r="BQ27" s="586"/>
      <c r="BR27" s="586"/>
      <c r="BS27" s="586"/>
      <c r="BT27" s="587"/>
      <c r="CC27" s="597"/>
      <c r="CD27" s="597"/>
      <c r="CE27" s="363"/>
      <c r="CF27" s="598"/>
      <c r="CG27" s="598"/>
      <c r="CH27" s="598"/>
      <c r="CI27" s="598"/>
      <c r="CJ27" s="598"/>
      <c r="CK27" s="598"/>
      <c r="CL27" s="338"/>
      <c r="CM27" s="339"/>
      <c r="CN27" s="348"/>
      <c r="CO27" s="348"/>
      <c r="CP27" s="348"/>
      <c r="CQ27" s="348"/>
      <c r="CR27" s="348"/>
      <c r="CS27" s="348"/>
      <c r="CT27" s="338"/>
      <c r="CV27" s="338"/>
      <c r="CW27" s="338"/>
      <c r="CX27" s="338"/>
      <c r="CY27" s="338"/>
      <c r="CZ27" s="338"/>
      <c r="DA27" s="338"/>
      <c r="DB27" s="338"/>
      <c r="DC27" s="338"/>
    </row>
    <row r="28" spans="3:107" s="336" customFormat="1" ht="21" customHeight="1">
      <c r="C28" s="601"/>
      <c r="D28" s="602"/>
      <c r="E28" s="602"/>
      <c r="F28" s="602"/>
      <c r="G28" s="602"/>
      <c r="H28" s="602"/>
      <c r="I28" s="603"/>
      <c r="J28" s="368"/>
      <c r="K28" s="586" t="s">
        <v>506</v>
      </c>
      <c r="L28" s="586"/>
      <c r="M28" s="586"/>
      <c r="N28" s="586"/>
      <c r="O28" s="586"/>
      <c r="P28" s="586"/>
      <c r="Q28" s="586"/>
      <c r="R28" s="586"/>
      <c r="S28" s="586"/>
      <c r="T28" s="586"/>
      <c r="U28" s="586"/>
      <c r="V28" s="586"/>
      <c r="W28" s="586"/>
      <c r="X28" s="586"/>
      <c r="Y28" s="586"/>
      <c r="Z28" s="586"/>
      <c r="AA28" s="586"/>
      <c r="AB28" s="586"/>
      <c r="AC28" s="586"/>
      <c r="AD28" s="586"/>
      <c r="AE28" s="586"/>
      <c r="AF28" s="586"/>
      <c r="AG28" s="586"/>
      <c r="AH28" s="586"/>
      <c r="AI28" s="586"/>
      <c r="AJ28" s="586"/>
      <c r="AK28" s="586"/>
      <c r="AL28" s="586"/>
      <c r="AM28" s="586"/>
      <c r="AN28" s="586"/>
      <c r="AO28" s="586"/>
      <c r="AP28" s="586"/>
      <c r="AQ28" s="586"/>
      <c r="AR28" s="586"/>
      <c r="AS28" s="586"/>
      <c r="AT28" s="586"/>
      <c r="AU28" s="586"/>
      <c r="AV28" s="586"/>
      <c r="AW28" s="586"/>
      <c r="AX28" s="586"/>
      <c r="AY28" s="586"/>
      <c r="AZ28" s="586"/>
      <c r="BA28" s="586"/>
      <c r="BB28" s="586"/>
      <c r="BC28" s="586"/>
      <c r="BD28" s="586"/>
      <c r="BE28" s="586"/>
      <c r="BF28" s="586"/>
      <c r="BG28" s="586"/>
      <c r="BH28" s="586"/>
      <c r="BI28" s="586"/>
      <c r="BJ28" s="586"/>
      <c r="BK28" s="586"/>
      <c r="BL28" s="586"/>
      <c r="BM28" s="586"/>
      <c r="BN28" s="586"/>
      <c r="BO28" s="586"/>
      <c r="BP28" s="586"/>
      <c r="BQ28" s="586"/>
      <c r="BR28" s="586"/>
      <c r="BS28" s="586"/>
      <c r="BT28" s="587"/>
      <c r="CC28" s="363"/>
      <c r="CD28" s="363"/>
      <c r="CE28" s="363"/>
      <c r="CF28" s="364"/>
      <c r="CG28" s="364"/>
      <c r="CH28" s="364"/>
      <c r="CI28" s="364"/>
      <c r="CJ28" s="365"/>
      <c r="CK28" s="366"/>
      <c r="CL28" s="366"/>
      <c r="CM28" s="366"/>
      <c r="CN28" s="367"/>
      <c r="CO28" s="367"/>
      <c r="CV28" s="338"/>
      <c r="CW28" s="338"/>
      <c r="CX28" s="338"/>
      <c r="CY28" s="338"/>
      <c r="CZ28" s="338"/>
      <c r="DA28" s="338"/>
      <c r="DB28" s="338"/>
      <c r="DC28" s="338"/>
    </row>
    <row r="29" spans="3:107" ht="21" customHeight="1">
      <c r="C29" s="588" t="s">
        <v>526</v>
      </c>
      <c r="D29" s="589"/>
      <c r="E29" s="589"/>
      <c r="F29" s="589"/>
      <c r="G29" s="589"/>
      <c r="H29" s="589"/>
      <c r="I29" s="590"/>
      <c r="J29" s="369"/>
      <c r="K29" s="614">
        <f>データ!$B$8</f>
        <v>0</v>
      </c>
      <c r="L29" s="615"/>
      <c r="M29" s="615"/>
      <c r="N29" s="615"/>
      <c r="O29" s="615"/>
      <c r="P29" s="615"/>
      <c r="Q29" s="615"/>
      <c r="R29" s="615"/>
      <c r="S29" s="615"/>
      <c r="T29" s="615"/>
      <c r="U29" s="615"/>
      <c r="V29" s="615"/>
      <c r="W29" s="615"/>
      <c r="X29" s="615"/>
      <c r="Y29" s="615"/>
      <c r="Z29" s="615"/>
      <c r="AA29" s="615"/>
      <c r="AB29" s="615"/>
      <c r="AC29" s="615"/>
      <c r="AD29" s="615"/>
      <c r="AE29" s="615"/>
      <c r="AF29" s="615"/>
      <c r="AG29" s="615"/>
      <c r="AH29" s="615"/>
      <c r="AI29" s="615"/>
      <c r="AJ29" s="615"/>
      <c r="AK29" s="615"/>
      <c r="AL29" s="615"/>
      <c r="AM29" s="615"/>
      <c r="AN29" s="615"/>
      <c r="AO29" s="615"/>
      <c r="AP29" s="615"/>
      <c r="AQ29" s="615"/>
      <c r="AR29" s="615"/>
      <c r="AS29" s="615"/>
      <c r="AT29" s="615"/>
      <c r="AU29" s="615"/>
      <c r="AV29" s="615"/>
      <c r="AW29" s="615"/>
      <c r="AX29" s="615"/>
      <c r="AY29" s="615"/>
      <c r="AZ29" s="615"/>
      <c r="BA29" s="615"/>
      <c r="BB29" s="615"/>
      <c r="BC29" s="615"/>
      <c r="BD29" s="615"/>
      <c r="BE29" s="615"/>
      <c r="BF29" s="615"/>
      <c r="BG29" s="615"/>
      <c r="BH29" s="615"/>
      <c r="BI29" s="615"/>
      <c r="BJ29" s="615"/>
      <c r="BK29" s="615"/>
      <c r="BL29" s="615"/>
      <c r="BM29" s="615"/>
      <c r="BN29" s="615"/>
      <c r="BO29" s="615"/>
      <c r="BP29" s="615"/>
      <c r="BQ29" s="615"/>
      <c r="BR29" s="615"/>
      <c r="BS29" s="615"/>
      <c r="BT29" s="616"/>
      <c r="CC29" s="597"/>
      <c r="CD29" s="597"/>
      <c r="CE29" s="363"/>
      <c r="CF29" s="598"/>
      <c r="CG29" s="598"/>
      <c r="CH29" s="598"/>
      <c r="CI29" s="598"/>
      <c r="CJ29" s="598"/>
      <c r="CK29" s="598"/>
      <c r="CL29" s="338"/>
      <c r="CM29" s="599"/>
      <c r="CN29" s="599"/>
      <c r="CO29" s="599"/>
      <c r="CP29" s="599"/>
      <c r="CQ29" s="599"/>
      <c r="CR29" s="599"/>
      <c r="CS29" s="599"/>
      <c r="CT29" s="599"/>
      <c r="CU29" s="599"/>
      <c r="CV29" s="599"/>
      <c r="CW29" s="599"/>
      <c r="CX29" s="599"/>
      <c r="CY29" s="599"/>
      <c r="CZ29" s="599"/>
      <c r="DA29" s="599"/>
      <c r="DB29" s="599"/>
      <c r="DC29" s="370"/>
    </row>
    <row r="30" spans="3:107" ht="21" customHeight="1">
      <c r="C30" s="591"/>
      <c r="D30" s="592"/>
      <c r="E30" s="592"/>
      <c r="F30" s="592"/>
      <c r="G30" s="592"/>
      <c r="H30" s="592"/>
      <c r="I30" s="593"/>
      <c r="J30" s="371"/>
      <c r="K30" s="393"/>
      <c r="L30" s="393"/>
      <c r="M30" s="617" t="str">
        <f>データ!$B$6</f>
        <v>Test地区</v>
      </c>
      <c r="N30" s="618"/>
      <c r="O30" s="618"/>
      <c r="P30" s="618"/>
      <c r="Q30" s="618"/>
      <c r="R30" s="618"/>
      <c r="S30" s="618"/>
      <c r="T30" s="618"/>
      <c r="U30" s="618"/>
      <c r="V30" s="618"/>
      <c r="W30" s="618"/>
      <c r="X30" s="618"/>
      <c r="Y30" s="618"/>
      <c r="Z30" s="618"/>
      <c r="AA30" s="618"/>
      <c r="AB30" s="618"/>
      <c r="AC30" s="618"/>
      <c r="AD30" s="618"/>
      <c r="AE30" s="618"/>
      <c r="AF30" s="618"/>
      <c r="AG30" s="618"/>
      <c r="AH30" s="618"/>
      <c r="AI30" s="618"/>
      <c r="AJ30" s="618"/>
      <c r="AK30" s="618"/>
      <c r="AL30" s="618"/>
      <c r="AM30" s="618"/>
      <c r="AN30" s="618"/>
      <c r="AO30" s="618"/>
      <c r="AP30" s="618"/>
      <c r="AQ30" s="618"/>
      <c r="AR30" s="618"/>
      <c r="AS30" s="618"/>
      <c r="AT30" s="618"/>
      <c r="AU30" s="618"/>
      <c r="AV30" s="618"/>
      <c r="AW30" s="618"/>
      <c r="AX30" s="618"/>
      <c r="AY30" s="618"/>
      <c r="AZ30" s="618"/>
      <c r="BA30" s="618"/>
      <c r="BB30" s="618"/>
      <c r="BC30" s="618"/>
      <c r="BD30" s="618"/>
      <c r="BE30" s="618"/>
      <c r="BF30" s="618"/>
      <c r="BG30" s="618"/>
      <c r="BH30" s="618"/>
      <c r="BI30" s="618"/>
      <c r="BJ30" s="618"/>
      <c r="BK30" s="618"/>
      <c r="BL30" s="618"/>
      <c r="BM30" s="618"/>
      <c r="BN30" s="618"/>
      <c r="BO30" s="618"/>
      <c r="BP30" s="618"/>
      <c r="BQ30" s="618"/>
      <c r="BR30" s="618"/>
      <c r="BS30" s="618"/>
      <c r="BT30" s="619"/>
      <c r="CC30" s="363"/>
      <c r="CD30" s="363"/>
      <c r="CE30" s="363"/>
      <c r="CF30" s="364"/>
      <c r="CG30" s="364"/>
      <c r="CH30" s="364"/>
      <c r="CI30" s="364"/>
      <c r="CJ30" s="365"/>
      <c r="CK30" s="338"/>
      <c r="CL30" s="338"/>
      <c r="CM30" s="599"/>
      <c r="CN30" s="599"/>
      <c r="CO30" s="599"/>
      <c r="CP30" s="599"/>
      <c r="CQ30" s="599"/>
      <c r="CR30" s="599"/>
      <c r="CS30" s="599"/>
      <c r="CT30" s="599"/>
      <c r="CU30" s="599"/>
      <c r="CV30" s="599"/>
      <c r="CW30" s="599"/>
      <c r="CX30" s="599"/>
      <c r="CY30" s="599"/>
      <c r="CZ30" s="599"/>
      <c r="DA30" s="599"/>
      <c r="DB30" s="599"/>
      <c r="DC30" s="370"/>
    </row>
    <row r="31" spans="3:107" ht="21" customHeight="1">
      <c r="C31" s="594"/>
      <c r="D31" s="595"/>
      <c r="E31" s="595"/>
      <c r="F31" s="595"/>
      <c r="G31" s="595"/>
      <c r="H31" s="595"/>
      <c r="I31" s="596"/>
      <c r="J31" s="372"/>
      <c r="K31" s="394"/>
      <c r="L31" s="394"/>
      <c r="M31" s="620" t="str">
        <f>"地区代表  "&amp;データ!$B$7</f>
        <v xml:space="preserve">地区代表  </v>
      </c>
      <c r="N31" s="621"/>
      <c r="O31" s="621"/>
      <c r="P31" s="621"/>
      <c r="Q31" s="621"/>
      <c r="R31" s="621"/>
      <c r="S31" s="621"/>
      <c r="T31" s="621"/>
      <c r="U31" s="621"/>
      <c r="V31" s="621"/>
      <c r="W31" s="621"/>
      <c r="X31" s="621"/>
      <c r="Y31" s="621"/>
      <c r="Z31" s="621"/>
      <c r="AA31" s="621"/>
      <c r="AB31" s="621"/>
      <c r="AC31" s="621"/>
      <c r="AD31" s="621"/>
      <c r="AE31" s="621"/>
      <c r="AF31" s="621"/>
      <c r="AG31" s="621"/>
      <c r="AH31" s="621"/>
      <c r="AI31" s="621"/>
      <c r="AJ31" s="621"/>
      <c r="AK31" s="621"/>
      <c r="AL31" s="621"/>
      <c r="AM31" s="621"/>
      <c r="AN31" s="621"/>
      <c r="AO31" s="621"/>
      <c r="AP31" s="621"/>
      <c r="AQ31" s="621"/>
      <c r="AR31" s="621"/>
      <c r="AS31" s="621"/>
      <c r="AT31" s="621"/>
      <c r="AU31" s="621"/>
      <c r="AV31" s="621"/>
      <c r="AW31" s="621"/>
      <c r="AX31" s="621"/>
      <c r="AY31" s="621"/>
      <c r="AZ31" s="621"/>
      <c r="BA31" s="621"/>
      <c r="BB31" s="621"/>
      <c r="BC31" s="621"/>
      <c r="BD31" s="621"/>
      <c r="BE31" s="621"/>
      <c r="BF31" s="621"/>
      <c r="BG31" s="621"/>
      <c r="BH31" s="621"/>
      <c r="BI31" s="621"/>
      <c r="BJ31" s="621"/>
      <c r="BK31" s="621"/>
      <c r="BL31" s="621"/>
      <c r="BM31" s="621"/>
      <c r="BN31" s="621"/>
      <c r="BO31" s="621"/>
      <c r="BP31" s="621"/>
      <c r="BQ31" s="621"/>
      <c r="BR31" s="621"/>
      <c r="BS31" s="621"/>
      <c r="BT31" s="622"/>
      <c r="CC31" s="597"/>
      <c r="CD31" s="597"/>
      <c r="CE31" s="363"/>
      <c r="CF31" s="598"/>
      <c r="CG31" s="598"/>
      <c r="CH31" s="598"/>
      <c r="CI31" s="598"/>
      <c r="CJ31" s="598"/>
      <c r="CK31" s="598"/>
      <c r="CL31" s="338"/>
      <c r="CM31" s="600"/>
      <c r="CN31" s="600"/>
      <c r="CO31" s="600"/>
      <c r="CP31" s="600"/>
      <c r="CQ31" s="600"/>
      <c r="CR31" s="600"/>
      <c r="CS31" s="600"/>
      <c r="CT31" s="600"/>
      <c r="CU31" s="600"/>
      <c r="CV31" s="600"/>
      <c r="CW31" s="600"/>
      <c r="CX31" s="600"/>
      <c r="CY31" s="600"/>
      <c r="CZ31" s="600"/>
      <c r="DA31" s="600"/>
      <c r="DB31" s="600"/>
      <c r="DC31" s="373"/>
    </row>
    <row r="32" spans="3:107" ht="21" customHeight="1">
      <c r="C32" s="559" t="s">
        <v>527</v>
      </c>
      <c r="D32" s="560"/>
      <c r="E32" s="560"/>
      <c r="F32" s="560"/>
      <c r="G32" s="560"/>
      <c r="H32" s="560"/>
      <c r="I32" s="581"/>
      <c r="J32" s="374"/>
      <c r="K32" s="609">
        <f>データ!I19</f>
        <v>0</v>
      </c>
      <c r="L32" s="609"/>
      <c r="M32" s="609"/>
      <c r="N32" s="609"/>
      <c r="O32" s="609"/>
      <c r="P32" s="609"/>
      <c r="Q32" s="609"/>
      <c r="R32" s="609"/>
      <c r="S32" s="609"/>
      <c r="T32" s="609"/>
      <c r="U32" s="609"/>
      <c r="V32" s="609"/>
      <c r="W32" s="609"/>
      <c r="X32" s="609"/>
      <c r="Y32" s="609"/>
      <c r="Z32" s="609"/>
      <c r="AA32" s="609"/>
      <c r="AB32" s="609"/>
      <c r="AC32" s="609"/>
      <c r="AD32" s="609"/>
      <c r="AE32" s="609"/>
      <c r="AF32" s="609"/>
      <c r="AG32" s="609"/>
      <c r="AH32" s="609"/>
      <c r="AI32" s="609"/>
      <c r="AJ32" s="609"/>
      <c r="AK32" s="609"/>
      <c r="AL32" s="609"/>
      <c r="AM32" s="609"/>
      <c r="AN32" s="609"/>
      <c r="AO32" s="609"/>
      <c r="AP32" s="609"/>
      <c r="AQ32" s="609"/>
      <c r="AR32" s="609"/>
      <c r="AS32" s="609"/>
      <c r="AT32" s="609"/>
      <c r="AU32" s="609"/>
      <c r="AV32" s="609"/>
      <c r="AW32" s="609"/>
      <c r="AX32" s="609"/>
      <c r="AY32" s="609"/>
      <c r="AZ32" s="609"/>
      <c r="BA32" s="609"/>
      <c r="BB32" s="609"/>
      <c r="BC32" s="609"/>
      <c r="BD32" s="609"/>
      <c r="BE32" s="609"/>
      <c r="BF32" s="609"/>
      <c r="BG32" s="609"/>
      <c r="BH32" s="609"/>
      <c r="BI32" s="609"/>
      <c r="BJ32" s="609"/>
      <c r="BK32" s="609"/>
      <c r="BL32" s="609"/>
      <c r="BM32" s="609"/>
      <c r="BN32" s="609"/>
      <c r="BO32" s="609"/>
      <c r="BP32" s="609"/>
      <c r="BQ32" s="609"/>
      <c r="BR32" s="609"/>
      <c r="BS32" s="609"/>
      <c r="BT32" s="610"/>
      <c r="CC32" s="363"/>
      <c r="CD32" s="363"/>
      <c r="CE32" s="363"/>
      <c r="CF32" s="364"/>
      <c r="CG32" s="364"/>
      <c r="CH32" s="364"/>
      <c r="CI32" s="364"/>
      <c r="CJ32" s="365"/>
      <c r="CK32" s="338"/>
      <c r="CL32" s="338"/>
      <c r="CM32" s="375"/>
      <c r="CN32" s="375"/>
      <c r="CO32" s="375"/>
      <c r="CP32" s="375"/>
      <c r="CQ32" s="375"/>
      <c r="CR32" s="375"/>
      <c r="CS32" s="375"/>
      <c r="CT32" s="375"/>
      <c r="CU32" s="375"/>
      <c r="CV32" s="375"/>
      <c r="CW32" s="375"/>
      <c r="CX32" s="375"/>
      <c r="CY32" s="375"/>
      <c r="CZ32" s="375"/>
      <c r="DA32" s="375"/>
      <c r="DB32" s="375"/>
      <c r="DC32" s="338"/>
    </row>
    <row r="33" spans="3:107" ht="21" customHeight="1">
      <c r="C33" s="559" t="s">
        <v>528</v>
      </c>
      <c r="D33" s="560"/>
      <c r="E33" s="560"/>
      <c r="F33" s="560"/>
      <c r="G33" s="560"/>
      <c r="H33" s="560"/>
      <c r="I33" s="581"/>
      <c r="J33" s="374"/>
      <c r="K33" s="607">
        <f>データ!E19</f>
        <v>0</v>
      </c>
      <c r="L33" s="607"/>
      <c r="M33" s="607"/>
      <c r="N33" s="607"/>
      <c r="O33" s="607"/>
      <c r="P33" s="607"/>
      <c r="Q33" s="607"/>
      <c r="R33" s="607"/>
      <c r="S33" s="607"/>
      <c r="T33" s="607"/>
      <c r="U33" s="607"/>
      <c r="V33" s="607"/>
      <c r="W33" s="607"/>
      <c r="X33" s="607"/>
      <c r="Y33" s="607"/>
      <c r="Z33" s="607"/>
      <c r="AA33" s="607"/>
      <c r="AB33" s="607"/>
      <c r="AC33" s="607"/>
      <c r="AD33" s="607"/>
      <c r="AE33" s="607"/>
      <c r="AF33" s="607"/>
      <c r="AG33" s="607"/>
      <c r="AH33" s="607"/>
      <c r="AI33" s="607"/>
      <c r="AJ33" s="607"/>
      <c r="AK33" s="607"/>
      <c r="AL33" s="607"/>
      <c r="AM33" s="607"/>
      <c r="AN33" s="607"/>
      <c r="AO33" s="607"/>
      <c r="AP33" s="607"/>
      <c r="AQ33" s="607"/>
      <c r="AR33" s="607"/>
      <c r="AS33" s="607"/>
      <c r="AT33" s="607"/>
      <c r="AU33" s="607"/>
      <c r="AV33" s="607"/>
      <c r="AW33" s="607"/>
      <c r="AX33" s="607"/>
      <c r="AY33" s="607"/>
      <c r="AZ33" s="607"/>
      <c r="BA33" s="607"/>
      <c r="BB33" s="607"/>
      <c r="BC33" s="607"/>
      <c r="BD33" s="607"/>
      <c r="BE33" s="607"/>
      <c r="BF33" s="607"/>
      <c r="BG33" s="607"/>
      <c r="BH33" s="607"/>
      <c r="BI33" s="607"/>
      <c r="BJ33" s="607"/>
      <c r="BK33" s="607"/>
      <c r="BL33" s="607"/>
      <c r="BM33" s="607"/>
      <c r="BN33" s="607"/>
      <c r="BO33" s="607"/>
      <c r="BP33" s="607"/>
      <c r="BQ33" s="607"/>
      <c r="BR33" s="607"/>
      <c r="BS33" s="607"/>
      <c r="BT33" s="608"/>
      <c r="CC33" s="597"/>
      <c r="CD33" s="597"/>
      <c r="CE33" s="363"/>
      <c r="CF33" s="598"/>
      <c r="CG33" s="598"/>
      <c r="CH33" s="598"/>
      <c r="CI33" s="598"/>
      <c r="CJ33" s="598"/>
      <c r="CK33" s="598"/>
      <c r="CL33" s="338"/>
      <c r="CM33" s="549"/>
      <c r="CN33" s="549"/>
      <c r="CO33" s="549"/>
      <c r="CP33" s="549"/>
      <c r="CQ33" s="549"/>
      <c r="CR33" s="549"/>
      <c r="CS33" s="549"/>
      <c r="CT33" s="606"/>
      <c r="CU33" s="606"/>
      <c r="CV33" s="392"/>
      <c r="CW33" s="376"/>
      <c r="CX33" s="376"/>
      <c r="CY33" s="376"/>
      <c r="CZ33" s="376"/>
      <c r="DA33" s="375"/>
      <c r="DB33" s="375"/>
      <c r="DC33" s="338"/>
    </row>
    <row r="34" spans="3:107" ht="21" customHeight="1">
      <c r="C34" s="559" t="s">
        <v>529</v>
      </c>
      <c r="D34" s="560"/>
      <c r="E34" s="560"/>
      <c r="F34" s="560"/>
      <c r="G34" s="560"/>
      <c r="H34" s="560"/>
      <c r="I34" s="581"/>
      <c r="J34" s="377"/>
      <c r="K34" s="607">
        <f>データ!E21</f>
        <v>0</v>
      </c>
      <c r="L34" s="607"/>
      <c r="M34" s="607"/>
      <c r="N34" s="607"/>
      <c r="O34" s="607"/>
      <c r="P34" s="607"/>
      <c r="Q34" s="607"/>
      <c r="R34" s="607"/>
      <c r="S34" s="607"/>
      <c r="T34" s="607"/>
      <c r="U34" s="607"/>
      <c r="V34" s="607"/>
      <c r="W34" s="607"/>
      <c r="X34" s="607"/>
      <c r="Y34" s="607"/>
      <c r="Z34" s="607"/>
      <c r="AA34" s="607"/>
      <c r="AB34" s="607"/>
      <c r="AC34" s="607"/>
      <c r="AD34" s="607"/>
      <c r="AE34" s="607"/>
      <c r="AF34" s="607"/>
      <c r="AG34" s="607"/>
      <c r="AH34" s="607"/>
      <c r="AI34" s="607"/>
      <c r="AJ34" s="607"/>
      <c r="AK34" s="607"/>
      <c r="AL34" s="607"/>
      <c r="AM34" s="607"/>
      <c r="AN34" s="607"/>
      <c r="AO34" s="607"/>
      <c r="AP34" s="607"/>
      <c r="AQ34" s="607"/>
      <c r="AR34" s="607"/>
      <c r="AS34" s="607"/>
      <c r="AT34" s="607"/>
      <c r="AU34" s="607"/>
      <c r="AV34" s="607"/>
      <c r="AW34" s="607"/>
      <c r="AX34" s="607"/>
      <c r="AY34" s="607"/>
      <c r="AZ34" s="607"/>
      <c r="BA34" s="607"/>
      <c r="BB34" s="607"/>
      <c r="BC34" s="607"/>
      <c r="BD34" s="607"/>
      <c r="BE34" s="607"/>
      <c r="BF34" s="607"/>
      <c r="BG34" s="607"/>
      <c r="BH34" s="607"/>
      <c r="BI34" s="607"/>
      <c r="BJ34" s="607"/>
      <c r="BK34" s="607"/>
      <c r="BL34" s="607"/>
      <c r="BM34" s="607"/>
      <c r="BN34" s="607"/>
      <c r="BO34" s="607"/>
      <c r="BP34" s="607"/>
      <c r="BQ34" s="607"/>
      <c r="BR34" s="607"/>
      <c r="BS34" s="607"/>
      <c r="BT34" s="608"/>
      <c r="CC34" s="363"/>
      <c r="CD34" s="363"/>
      <c r="CE34" s="363"/>
      <c r="CF34" s="339"/>
      <c r="CG34" s="339"/>
      <c r="CH34" s="339"/>
      <c r="CI34" s="339"/>
      <c r="CJ34" s="336"/>
      <c r="CK34" s="339"/>
      <c r="CL34" s="336"/>
      <c r="CM34" s="378"/>
      <c r="CN34" s="378"/>
      <c r="CO34" s="378"/>
      <c r="CP34" s="378"/>
      <c r="CQ34" s="378"/>
      <c r="CR34" s="378"/>
      <c r="CS34" s="378"/>
      <c r="CT34" s="378"/>
      <c r="CU34" s="378"/>
      <c r="CV34" s="338"/>
      <c r="CW34" s="338"/>
      <c r="CX34" s="338"/>
      <c r="CY34" s="338"/>
      <c r="CZ34" s="338"/>
      <c r="DA34" s="338"/>
      <c r="DB34" s="338"/>
      <c r="DC34" s="338"/>
    </row>
    <row r="35" spans="3:107" ht="21" customHeight="1">
      <c r="C35" s="565" t="s">
        <v>530</v>
      </c>
      <c r="D35" s="566"/>
      <c r="E35" s="566"/>
      <c r="F35" s="566"/>
      <c r="G35" s="566"/>
      <c r="H35" s="566"/>
      <c r="I35" s="567"/>
      <c r="J35" s="377"/>
      <c r="K35" s="634" t="str">
        <f>データ!F23</f>
        <v>諸藤　秀法</v>
      </c>
      <c r="L35" s="635"/>
      <c r="M35" s="635"/>
      <c r="N35" s="635"/>
      <c r="O35" s="635"/>
      <c r="P35" s="635"/>
      <c r="Q35" s="635"/>
      <c r="R35" s="635"/>
      <c r="S35" s="635"/>
      <c r="T35" s="635"/>
      <c r="U35" s="635"/>
      <c r="V35" s="635"/>
      <c r="W35" s="635"/>
      <c r="X35" s="635"/>
      <c r="Y35" s="635"/>
      <c r="Z35" s="635"/>
      <c r="AA35" s="635"/>
      <c r="AB35" s="635"/>
      <c r="AC35" s="635"/>
      <c r="AD35" s="635"/>
      <c r="AE35" s="635"/>
      <c r="AF35" s="635"/>
      <c r="AG35" s="635"/>
      <c r="AH35" s="635"/>
      <c r="AI35" s="635"/>
      <c r="AJ35" s="635"/>
      <c r="AK35" s="635"/>
      <c r="AL35" s="635"/>
      <c r="AM35" s="635"/>
      <c r="AN35" s="635"/>
      <c r="AO35" s="635"/>
      <c r="AP35" s="635"/>
      <c r="AQ35" s="635"/>
      <c r="AR35" s="635"/>
      <c r="AS35" s="635"/>
      <c r="AT35" s="635"/>
      <c r="AU35" s="635"/>
      <c r="AV35" s="635"/>
      <c r="AW35" s="635"/>
      <c r="AX35" s="635"/>
      <c r="AY35" s="635"/>
      <c r="AZ35" s="635"/>
      <c r="BA35" s="635"/>
      <c r="BB35" s="635"/>
      <c r="BC35" s="635"/>
      <c r="BD35" s="635"/>
      <c r="BE35" s="635"/>
      <c r="BF35" s="635"/>
      <c r="BG35" s="635"/>
      <c r="BH35" s="635"/>
      <c r="BI35" s="635"/>
      <c r="BJ35" s="635"/>
      <c r="BK35" s="635"/>
      <c r="BL35" s="635"/>
      <c r="BM35" s="635"/>
      <c r="BN35" s="635"/>
      <c r="BO35" s="635"/>
      <c r="BP35" s="635"/>
      <c r="BQ35" s="635"/>
      <c r="BR35" s="635"/>
      <c r="BS35" s="635"/>
      <c r="BT35" s="636"/>
      <c r="CC35" s="597"/>
      <c r="CD35" s="597"/>
      <c r="CE35" s="363"/>
      <c r="CF35" s="598"/>
      <c r="CG35" s="598"/>
      <c r="CH35" s="598"/>
      <c r="CI35" s="598"/>
      <c r="CJ35" s="598"/>
      <c r="CK35" s="598"/>
      <c r="CL35" s="338"/>
      <c r="CM35" s="637"/>
      <c r="CN35" s="637"/>
      <c r="CO35" s="637"/>
      <c r="CP35" s="637"/>
      <c r="CQ35" s="637"/>
      <c r="CR35" s="637"/>
      <c r="CS35" s="637"/>
      <c r="CT35" s="637"/>
      <c r="CU35" s="637"/>
      <c r="CV35" s="338"/>
      <c r="CW35" s="338"/>
      <c r="CX35" s="338"/>
      <c r="CY35" s="338"/>
      <c r="CZ35" s="338"/>
      <c r="DA35" s="338"/>
      <c r="DB35" s="338"/>
      <c r="DC35" s="338"/>
    </row>
    <row r="36" spans="3:107" ht="21" customHeight="1">
      <c r="C36" s="594" t="s">
        <v>531</v>
      </c>
      <c r="D36" s="595"/>
      <c r="E36" s="595"/>
      <c r="F36" s="595"/>
      <c r="G36" s="595"/>
      <c r="H36" s="595"/>
      <c r="I36" s="595"/>
      <c r="J36" s="377"/>
      <c r="K36" s="604" t="s">
        <v>532</v>
      </c>
      <c r="L36" s="604"/>
      <c r="M36" s="604"/>
      <c r="N36" s="604"/>
      <c r="O36" s="604"/>
      <c r="P36" s="604"/>
      <c r="Q36" s="604"/>
      <c r="R36" s="604"/>
      <c r="S36" s="604"/>
      <c r="T36" s="604"/>
      <c r="U36" s="604"/>
      <c r="V36" s="604"/>
      <c r="W36" s="604"/>
      <c r="X36" s="604"/>
      <c r="Y36" s="604"/>
      <c r="Z36" s="604"/>
      <c r="AA36" s="604"/>
      <c r="AB36" s="604"/>
      <c r="AC36" s="604"/>
      <c r="AD36" s="604"/>
      <c r="AE36" s="604"/>
      <c r="AF36" s="604"/>
      <c r="AG36" s="604"/>
      <c r="AH36" s="604"/>
      <c r="AI36" s="604"/>
      <c r="AJ36" s="604"/>
      <c r="AK36" s="604"/>
      <c r="AL36" s="604"/>
      <c r="AM36" s="604"/>
      <c r="AN36" s="604"/>
      <c r="AO36" s="604"/>
      <c r="AP36" s="604"/>
      <c r="AQ36" s="604"/>
      <c r="AR36" s="604"/>
      <c r="AS36" s="604"/>
      <c r="AT36" s="604"/>
      <c r="AU36" s="604"/>
      <c r="AV36" s="604"/>
      <c r="AW36" s="604"/>
      <c r="AX36" s="604"/>
      <c r="AY36" s="604"/>
      <c r="AZ36" s="604"/>
      <c r="BA36" s="604"/>
      <c r="BB36" s="604"/>
      <c r="BC36" s="604"/>
      <c r="BD36" s="604"/>
      <c r="BE36" s="604"/>
      <c r="BF36" s="604"/>
      <c r="BG36" s="604"/>
      <c r="BH36" s="604"/>
      <c r="BI36" s="604"/>
      <c r="BJ36" s="604"/>
      <c r="BK36" s="604"/>
      <c r="BL36" s="604"/>
      <c r="BM36" s="604"/>
      <c r="BN36" s="604"/>
      <c r="BO36" s="604"/>
      <c r="BP36" s="604"/>
      <c r="BQ36" s="604"/>
      <c r="BR36" s="604"/>
      <c r="BS36" s="604"/>
      <c r="BT36" s="605"/>
      <c r="CC36" s="363"/>
      <c r="CD36" s="363"/>
      <c r="CE36" s="363"/>
      <c r="CF36" s="339"/>
      <c r="CG36" s="339"/>
      <c r="CH36" s="339"/>
      <c r="CI36" s="339"/>
      <c r="CJ36" s="336"/>
      <c r="CK36" s="339"/>
      <c r="CL36" s="336"/>
      <c r="CM36" s="378"/>
      <c r="CN36" s="378"/>
      <c r="CO36" s="378"/>
      <c r="CP36" s="378"/>
      <c r="CQ36" s="378"/>
      <c r="CR36" s="378"/>
      <c r="CS36" s="378"/>
      <c r="CT36" s="378"/>
      <c r="CU36" s="378"/>
      <c r="CV36" s="338"/>
      <c r="CW36" s="338"/>
      <c r="CX36" s="338"/>
      <c r="CY36" s="338"/>
      <c r="CZ36" s="338"/>
      <c r="DA36" s="338"/>
      <c r="DB36" s="338"/>
      <c r="DC36" s="338"/>
    </row>
    <row r="37" spans="3:107" ht="21" customHeight="1">
      <c r="C37" s="625"/>
      <c r="D37" s="574"/>
      <c r="E37" s="574"/>
      <c r="F37" s="574"/>
      <c r="G37" s="574"/>
      <c r="H37" s="574"/>
      <c r="I37" s="575"/>
      <c r="J37" s="379"/>
      <c r="K37" s="626" t="s">
        <v>506</v>
      </c>
      <c r="L37" s="626"/>
      <c r="M37" s="626"/>
      <c r="N37" s="626"/>
      <c r="O37" s="626"/>
      <c r="P37" s="626"/>
      <c r="Q37" s="626"/>
      <c r="R37" s="626"/>
      <c r="S37" s="626"/>
      <c r="T37" s="626"/>
      <c r="U37" s="626"/>
      <c r="V37" s="626"/>
      <c r="W37" s="626"/>
      <c r="X37" s="626"/>
      <c r="Y37" s="626"/>
      <c r="Z37" s="626"/>
      <c r="AA37" s="626"/>
      <c r="AB37" s="626"/>
      <c r="AC37" s="626"/>
      <c r="AD37" s="627"/>
      <c r="AE37" s="628"/>
      <c r="AF37" s="629"/>
      <c r="AG37" s="629"/>
      <c r="AH37" s="629"/>
      <c r="AI37" s="629"/>
      <c r="AJ37" s="629"/>
      <c r="AK37" s="630"/>
      <c r="AL37" s="631" t="s">
        <v>506</v>
      </c>
      <c r="AM37" s="632"/>
      <c r="AN37" s="632"/>
      <c r="AO37" s="632"/>
      <c r="AP37" s="632"/>
      <c r="AQ37" s="632"/>
      <c r="AR37" s="632"/>
      <c r="AS37" s="632"/>
      <c r="AT37" s="632"/>
      <c r="AU37" s="632"/>
      <c r="AV37" s="632"/>
      <c r="AW37" s="632"/>
      <c r="AX37" s="632"/>
      <c r="AY37" s="632"/>
      <c r="AZ37" s="632"/>
      <c r="BA37" s="632"/>
      <c r="BB37" s="632"/>
      <c r="BC37" s="632"/>
      <c r="BD37" s="632"/>
      <c r="BE37" s="632"/>
      <c r="BF37" s="632"/>
      <c r="BG37" s="632"/>
      <c r="BH37" s="632"/>
      <c r="BI37" s="632"/>
      <c r="BJ37" s="632"/>
      <c r="BK37" s="632"/>
      <c r="BL37" s="632"/>
      <c r="BM37" s="632"/>
      <c r="BN37" s="632"/>
      <c r="BO37" s="632"/>
      <c r="BP37" s="632"/>
      <c r="BQ37" s="632"/>
      <c r="BR37" s="632"/>
      <c r="BS37" s="632"/>
      <c r="BT37" s="633"/>
      <c r="CC37" s="597"/>
      <c r="CD37" s="597"/>
      <c r="CE37" s="363"/>
      <c r="CF37" s="598"/>
      <c r="CG37" s="598"/>
      <c r="CH37" s="598"/>
      <c r="CI37" s="598"/>
      <c r="CJ37" s="598"/>
      <c r="CK37" s="598"/>
      <c r="CL37" s="338"/>
      <c r="CM37" s="550"/>
      <c r="CN37" s="550"/>
      <c r="CO37" s="550"/>
      <c r="CP37" s="550"/>
      <c r="CQ37" s="550"/>
      <c r="CR37" s="550"/>
      <c r="CS37" s="550"/>
      <c r="CT37" s="550"/>
      <c r="CU37" s="550"/>
      <c r="CV37" s="550"/>
      <c r="CW37" s="550"/>
      <c r="CX37" s="550"/>
      <c r="CY37" s="550"/>
      <c r="CZ37" s="550"/>
      <c r="DA37" s="550"/>
      <c r="DB37" s="550"/>
      <c r="DC37" s="338"/>
    </row>
    <row r="38" spans="3:107" ht="15.75" customHeight="1">
      <c r="C38" s="380"/>
      <c r="D38" s="381"/>
      <c r="E38" s="381"/>
      <c r="F38" s="381"/>
      <c r="G38" s="381"/>
      <c r="H38" s="381"/>
      <c r="I38" s="381"/>
      <c r="J38" s="381"/>
      <c r="K38" s="381"/>
      <c r="L38" s="381"/>
      <c r="M38" s="381"/>
      <c r="N38" s="381"/>
      <c r="O38" s="381"/>
      <c r="P38" s="381"/>
      <c r="Q38" s="381"/>
      <c r="BT38" s="382"/>
      <c r="CC38" s="363"/>
      <c r="CD38" s="363"/>
      <c r="CE38" s="363"/>
      <c r="CF38" s="339"/>
      <c r="CG38" s="339"/>
      <c r="CH38" s="339"/>
      <c r="CI38" s="339"/>
      <c r="CJ38" s="336"/>
      <c r="CK38" s="339"/>
      <c r="CL38" s="336"/>
      <c r="CM38" s="550"/>
      <c r="CN38" s="550"/>
      <c r="CO38" s="550"/>
      <c r="CP38" s="550"/>
      <c r="CQ38" s="550"/>
      <c r="CR38" s="550"/>
      <c r="CS38" s="550"/>
      <c r="CT38" s="550"/>
      <c r="CU38" s="550"/>
      <c r="CV38" s="550"/>
      <c r="CW38" s="550"/>
      <c r="CX38" s="550"/>
      <c r="CY38" s="550"/>
      <c r="CZ38" s="550"/>
      <c r="DA38" s="550"/>
      <c r="DB38" s="550"/>
      <c r="DC38" s="338"/>
    </row>
    <row r="39" spans="3:107" ht="15.75" customHeight="1">
      <c r="C39" s="380"/>
      <c r="D39" s="381"/>
      <c r="E39" s="381"/>
      <c r="F39" s="381"/>
      <c r="G39" s="381"/>
      <c r="H39" s="381"/>
      <c r="I39" s="381"/>
      <c r="J39" s="381"/>
      <c r="L39" s="339" t="s">
        <v>533</v>
      </c>
      <c r="M39" s="381"/>
      <c r="N39" s="381"/>
      <c r="O39" s="381"/>
      <c r="P39" s="381"/>
      <c r="Q39" s="381"/>
      <c r="S39" s="336"/>
      <c r="T39" s="336"/>
      <c r="U39" s="336"/>
      <c r="V39" s="336"/>
      <c r="W39" s="336"/>
      <c r="X39" s="336"/>
      <c r="Y39" s="336"/>
      <c r="Z39" s="336"/>
      <c r="AA39" s="336"/>
      <c r="AB39" s="336"/>
      <c r="AC39" s="336"/>
      <c r="AD39" s="336"/>
      <c r="AE39" s="336"/>
      <c r="AF39" s="336"/>
      <c r="AG39" s="336"/>
      <c r="AH39" s="336"/>
      <c r="AI39" s="336"/>
      <c r="AJ39" s="336"/>
      <c r="AK39" s="336"/>
      <c r="AL39" s="336"/>
      <c r="AM39" s="336"/>
      <c r="AN39" s="336"/>
      <c r="AO39" s="336"/>
      <c r="AP39" s="336"/>
      <c r="AQ39" s="336"/>
      <c r="AR39" s="336"/>
      <c r="AS39" s="336"/>
      <c r="AT39" s="336"/>
      <c r="AU39" s="336"/>
      <c r="AV39" s="336"/>
      <c r="AW39" s="336"/>
      <c r="AX39" s="336"/>
      <c r="AY39" s="336"/>
      <c r="AZ39" s="336"/>
      <c r="BA39" s="336"/>
      <c r="BB39" s="336"/>
      <c r="BC39" s="336"/>
      <c r="BD39" s="336"/>
      <c r="BE39" s="336"/>
      <c r="BF39" s="336"/>
      <c r="BG39" s="336"/>
      <c r="BH39" s="336"/>
      <c r="BI39" s="336"/>
      <c r="BJ39" s="336"/>
      <c r="BK39" s="336"/>
      <c r="BL39" s="336"/>
      <c r="BM39" s="336"/>
      <c r="BN39" s="336"/>
      <c r="BO39" s="336"/>
      <c r="BP39" s="336"/>
      <c r="BQ39" s="336"/>
      <c r="BR39" s="336"/>
      <c r="BS39" s="336"/>
      <c r="BT39" s="383"/>
      <c r="CC39" s="363"/>
      <c r="CD39" s="363"/>
      <c r="CE39" s="363"/>
      <c r="CF39" s="364"/>
      <c r="CG39" s="364"/>
      <c r="CH39" s="364"/>
      <c r="CI39" s="364"/>
      <c r="CJ39" s="365"/>
      <c r="CK39" s="384"/>
      <c r="CL39" s="384"/>
      <c r="CM39" s="550"/>
      <c r="CN39" s="550"/>
      <c r="CO39" s="550"/>
      <c r="CP39" s="550"/>
      <c r="CQ39" s="550"/>
      <c r="CR39" s="550"/>
      <c r="CS39" s="550"/>
      <c r="CT39" s="550"/>
      <c r="CU39" s="550"/>
      <c r="CV39" s="550"/>
      <c r="CW39" s="550"/>
      <c r="CX39" s="550"/>
      <c r="CY39" s="550"/>
      <c r="CZ39" s="550"/>
      <c r="DA39" s="550"/>
      <c r="DB39" s="550"/>
      <c r="DC39" s="338"/>
    </row>
    <row r="40" spans="3:107" ht="15.75" customHeight="1">
      <c r="C40" s="380"/>
      <c r="R40" s="336"/>
      <c r="S40" s="336"/>
      <c r="T40" s="336"/>
      <c r="U40" s="336"/>
      <c r="V40" s="336"/>
      <c r="W40" s="336"/>
      <c r="X40" s="336"/>
      <c r="Y40" s="336"/>
      <c r="Z40" s="336"/>
      <c r="AA40" s="336"/>
      <c r="AB40" s="336"/>
      <c r="AC40" s="336"/>
      <c r="AD40" s="336"/>
      <c r="AE40" s="336"/>
      <c r="AF40" s="336"/>
      <c r="AG40" s="336"/>
      <c r="AH40" s="336"/>
      <c r="AI40" s="336"/>
      <c r="AJ40" s="336"/>
      <c r="AK40" s="336"/>
      <c r="AL40" s="336"/>
      <c r="AM40" s="336"/>
      <c r="AN40" s="336"/>
      <c r="AO40" s="336"/>
      <c r="AP40" s="336"/>
      <c r="AQ40" s="336"/>
      <c r="AR40" s="336"/>
      <c r="AS40" s="336"/>
      <c r="AT40" s="336"/>
      <c r="AU40" s="336"/>
      <c r="AV40" s="336"/>
      <c r="AW40" s="336"/>
      <c r="AX40" s="336"/>
      <c r="AY40" s="336"/>
      <c r="AZ40" s="336"/>
      <c r="BA40" s="336"/>
      <c r="BB40" s="336"/>
      <c r="BC40" s="336"/>
      <c r="BD40" s="336"/>
      <c r="BE40" s="336"/>
      <c r="BF40" s="336"/>
      <c r="BG40" s="336"/>
      <c r="BH40" s="336"/>
      <c r="BI40" s="336"/>
      <c r="BJ40" s="336"/>
      <c r="BK40" s="336"/>
      <c r="BL40" s="336"/>
      <c r="BM40" s="336"/>
      <c r="BN40" s="336"/>
      <c r="BO40" s="336"/>
      <c r="BP40" s="336"/>
      <c r="BQ40" s="336"/>
      <c r="BR40" s="336"/>
      <c r="BS40" s="336"/>
      <c r="BT40" s="383"/>
    </row>
    <row r="41" spans="3:107" ht="15.75" customHeight="1">
      <c r="C41" s="380"/>
      <c r="Q41" s="612">
        <f>データ!E21</f>
        <v>0</v>
      </c>
      <c r="R41" s="613"/>
      <c r="S41" s="613"/>
      <c r="T41" s="613"/>
      <c r="U41" s="613"/>
      <c r="V41" s="613"/>
      <c r="W41" s="613"/>
      <c r="X41" s="613"/>
      <c r="Y41" s="613"/>
      <c r="Z41" s="613"/>
      <c r="AA41" s="613"/>
      <c r="AB41" s="613"/>
      <c r="AC41" s="613"/>
      <c r="AD41" s="613"/>
      <c r="AE41" s="385"/>
      <c r="AF41" s="385"/>
      <c r="AG41" s="385"/>
      <c r="AH41" s="385"/>
      <c r="AI41" s="385"/>
      <c r="AJ41" s="385"/>
      <c r="AK41" s="385"/>
      <c r="AL41" s="385"/>
      <c r="AM41" s="385"/>
      <c r="AN41" s="385"/>
      <c r="AO41" s="385"/>
      <c r="AP41" s="385"/>
      <c r="AQ41" s="385"/>
      <c r="AR41" s="385"/>
      <c r="AS41" s="385"/>
      <c r="AT41" s="385"/>
      <c r="AU41" s="385"/>
      <c r="AV41" s="385"/>
      <c r="AW41" s="385"/>
      <c r="AX41" s="385"/>
      <c r="AY41" s="385"/>
      <c r="AZ41" s="385"/>
      <c r="BA41" s="385"/>
      <c r="BT41" s="382"/>
    </row>
    <row r="42" spans="3:107" ht="21" customHeight="1">
      <c r="C42" s="380"/>
      <c r="D42" s="336"/>
      <c r="E42" s="336"/>
      <c r="F42" s="336"/>
      <c r="G42" s="336"/>
      <c r="H42" s="336"/>
      <c r="I42" s="336"/>
      <c r="J42" s="336"/>
      <c r="K42" s="336"/>
      <c r="L42" s="336"/>
      <c r="M42" s="336"/>
      <c r="N42" s="336"/>
      <c r="O42" s="336"/>
      <c r="P42" s="336"/>
      <c r="Q42" s="336"/>
      <c r="AA42" s="386"/>
      <c r="AB42" s="386"/>
      <c r="AC42" s="386"/>
      <c r="AD42" s="386"/>
      <c r="AE42" s="386"/>
      <c r="AF42" s="386"/>
      <c r="AG42" s="386"/>
      <c r="AH42" s="386"/>
      <c r="AI42" s="386"/>
      <c r="AJ42" s="386"/>
      <c r="AK42" s="386"/>
      <c r="AL42" s="386"/>
      <c r="AM42" s="386"/>
      <c r="AN42" s="386"/>
      <c r="AO42" s="386"/>
      <c r="AP42" s="386"/>
      <c r="AS42" s="360" t="s">
        <v>534</v>
      </c>
      <c r="AT42" s="367"/>
      <c r="AU42" s="367"/>
      <c r="AV42" s="367"/>
      <c r="AW42" s="367"/>
      <c r="AX42" s="623" t="str">
        <f>データ!E22</f>
        <v>農林整備課参事兼班長</v>
      </c>
      <c r="AY42" s="623"/>
      <c r="AZ42" s="623"/>
      <c r="BA42" s="623"/>
      <c r="BB42" s="623"/>
      <c r="BC42" s="623"/>
      <c r="BD42" s="623"/>
      <c r="BE42" s="623"/>
      <c r="BF42" s="623"/>
      <c r="BG42" s="623"/>
      <c r="BH42" s="623"/>
      <c r="BI42" s="623"/>
      <c r="BJ42" s="623"/>
      <c r="BK42" s="623"/>
      <c r="BL42" s="623"/>
      <c r="BM42" s="623"/>
      <c r="BN42" s="623"/>
      <c r="BO42" s="623"/>
      <c r="BP42" s="623"/>
      <c r="BQ42" s="623"/>
      <c r="BR42" s="623"/>
      <c r="BS42" s="623"/>
      <c r="BT42" s="387"/>
    </row>
    <row r="43" spans="3:107" ht="21" customHeight="1">
      <c r="C43" s="380"/>
      <c r="D43" s="336"/>
      <c r="E43" s="336"/>
      <c r="F43" s="336"/>
      <c r="G43" s="336"/>
      <c r="H43" s="336"/>
      <c r="I43" s="336"/>
      <c r="J43" s="336"/>
      <c r="K43" s="336"/>
      <c r="L43" s="336"/>
      <c r="M43" s="336"/>
      <c r="N43" s="336"/>
      <c r="O43" s="336"/>
      <c r="P43" s="336"/>
      <c r="Q43" s="336"/>
      <c r="R43" s="336"/>
      <c r="S43" s="336"/>
      <c r="T43" s="336"/>
      <c r="U43" s="336"/>
      <c r="V43" s="336"/>
      <c r="W43" s="336"/>
      <c r="X43" s="336"/>
      <c r="Y43" s="336"/>
      <c r="Z43" s="336"/>
      <c r="AA43" s="336"/>
      <c r="AB43" s="336"/>
      <c r="AC43" s="336"/>
      <c r="AD43" s="336"/>
      <c r="AE43" s="336"/>
      <c r="AF43" s="336"/>
      <c r="AG43" s="336"/>
      <c r="AH43" s="336"/>
      <c r="AI43" s="336"/>
      <c r="AJ43" s="336"/>
      <c r="AK43" s="336"/>
      <c r="AL43" s="336"/>
      <c r="AM43" s="336"/>
      <c r="AN43" s="336"/>
      <c r="AO43" s="336"/>
      <c r="AP43" s="336"/>
      <c r="AQ43" s="386"/>
      <c r="AR43" s="386"/>
      <c r="AS43" s="336"/>
      <c r="AT43" s="336"/>
      <c r="AU43" s="336"/>
      <c r="AV43" s="336"/>
      <c r="AW43" s="336"/>
      <c r="AX43" s="623" t="str">
        <f>"　　　"&amp;データ!F22</f>
        <v>　　　神田　友宏</v>
      </c>
      <c r="AY43" s="623"/>
      <c r="AZ43" s="623"/>
      <c r="BA43" s="623"/>
      <c r="BB43" s="623"/>
      <c r="BC43" s="623"/>
      <c r="BD43" s="623"/>
      <c r="BE43" s="623"/>
      <c r="BF43" s="623"/>
      <c r="BG43" s="623"/>
      <c r="BH43" s="623"/>
      <c r="BI43" s="623"/>
      <c r="BJ43" s="623"/>
      <c r="BK43" s="623"/>
      <c r="BL43" s="623"/>
      <c r="BM43" s="623"/>
      <c r="BN43" s="623"/>
      <c r="BO43" s="623"/>
      <c r="BP43" s="623"/>
      <c r="BQ43" s="623"/>
      <c r="BR43" s="623"/>
      <c r="BS43" s="623"/>
      <c r="BT43" s="387"/>
    </row>
    <row r="44" spans="3:107" ht="21" customHeight="1">
      <c r="C44" s="380"/>
      <c r="D44" s="336"/>
      <c r="E44" s="336"/>
      <c r="F44" s="336"/>
      <c r="G44" s="336"/>
      <c r="H44" s="336"/>
      <c r="I44" s="336"/>
      <c r="J44" s="336"/>
      <c r="K44" s="336"/>
      <c r="L44" s="388"/>
      <c r="M44" s="336"/>
      <c r="N44" s="336"/>
      <c r="O44" s="336"/>
      <c r="P44" s="336"/>
      <c r="Q44" s="336"/>
      <c r="R44" s="336"/>
      <c r="S44" s="336"/>
      <c r="T44" s="336"/>
      <c r="U44" s="336"/>
      <c r="V44" s="336"/>
      <c r="W44" s="336"/>
      <c r="X44" s="336"/>
      <c r="Y44" s="336"/>
      <c r="Z44" s="336"/>
      <c r="AA44" s="336"/>
      <c r="AB44" s="336"/>
      <c r="AC44" s="336"/>
      <c r="AD44" s="336"/>
      <c r="AE44" s="336"/>
      <c r="AF44" s="336"/>
      <c r="AG44" s="336"/>
      <c r="AH44" s="336"/>
      <c r="AI44" s="336"/>
      <c r="AJ44" s="336"/>
      <c r="AK44" s="336"/>
      <c r="AL44" s="336"/>
      <c r="AM44" s="336"/>
      <c r="AN44" s="336"/>
      <c r="AO44" s="336"/>
      <c r="AP44" s="336"/>
      <c r="AQ44" s="336"/>
      <c r="AR44" s="336"/>
      <c r="AS44" s="336"/>
      <c r="AT44" s="336"/>
      <c r="AU44" s="336"/>
      <c r="AV44" s="336"/>
      <c r="AW44" s="336"/>
      <c r="AX44" s="624"/>
      <c r="AY44" s="624"/>
      <c r="AZ44" s="624"/>
      <c r="BA44" s="624"/>
      <c r="BB44" s="624"/>
      <c r="BC44" s="624"/>
      <c r="BD44" s="624"/>
      <c r="BE44" s="624"/>
      <c r="BF44" s="624"/>
      <c r="BG44" s="624"/>
      <c r="BH44" s="624"/>
      <c r="BI44" s="624"/>
      <c r="BJ44" s="624"/>
      <c r="BK44" s="624"/>
      <c r="BL44" s="624"/>
      <c r="BM44" s="624"/>
      <c r="BN44" s="624"/>
      <c r="BO44" s="624"/>
      <c r="BP44" s="624"/>
      <c r="BQ44" s="624"/>
      <c r="BR44" s="624"/>
      <c r="BS44" s="624"/>
      <c r="BT44" s="383"/>
    </row>
    <row r="45" spans="3:107" ht="9.9499999999999993" customHeight="1">
      <c r="C45" s="389"/>
      <c r="D45" s="390"/>
      <c r="E45" s="390"/>
      <c r="F45" s="390"/>
      <c r="G45" s="390"/>
      <c r="H45" s="390"/>
      <c r="I45" s="390"/>
      <c r="J45" s="390"/>
      <c r="K45" s="390"/>
      <c r="L45" s="390"/>
      <c r="M45" s="390"/>
      <c r="N45" s="390"/>
      <c r="O45" s="390"/>
      <c r="P45" s="390"/>
      <c r="Q45" s="390"/>
      <c r="R45" s="390"/>
      <c r="S45" s="390"/>
      <c r="T45" s="390"/>
      <c r="U45" s="390"/>
      <c r="V45" s="390"/>
      <c r="W45" s="390"/>
      <c r="X45" s="390"/>
      <c r="Y45" s="390"/>
      <c r="Z45" s="390"/>
      <c r="AA45" s="390"/>
      <c r="AB45" s="390"/>
      <c r="AC45" s="390"/>
      <c r="AD45" s="390"/>
      <c r="AE45" s="390"/>
      <c r="AF45" s="390"/>
      <c r="AG45" s="390"/>
      <c r="AH45" s="390"/>
      <c r="AI45" s="390"/>
      <c r="AJ45" s="390"/>
      <c r="AK45" s="390"/>
      <c r="AL45" s="390"/>
      <c r="AM45" s="390"/>
      <c r="AN45" s="390"/>
      <c r="AO45" s="390"/>
      <c r="AP45" s="390"/>
      <c r="AQ45" s="390"/>
      <c r="AR45" s="390"/>
      <c r="AS45" s="390"/>
      <c r="AT45" s="390"/>
      <c r="AU45" s="390"/>
      <c r="AV45" s="390"/>
      <c r="AW45" s="390"/>
      <c r="AX45" s="390"/>
      <c r="AY45" s="390"/>
      <c r="AZ45" s="390"/>
      <c r="BA45" s="390"/>
      <c r="BB45" s="390"/>
      <c r="BC45" s="390"/>
      <c r="BD45" s="390"/>
      <c r="BE45" s="390"/>
      <c r="BF45" s="390"/>
      <c r="BG45" s="390"/>
      <c r="BH45" s="390"/>
      <c r="BI45" s="390"/>
      <c r="BJ45" s="390"/>
      <c r="BK45" s="390"/>
      <c r="BL45" s="390"/>
      <c r="BM45" s="390"/>
      <c r="BN45" s="390"/>
      <c r="BO45" s="390"/>
      <c r="BP45" s="390"/>
      <c r="BQ45" s="390"/>
      <c r="BR45" s="390"/>
      <c r="BS45" s="390"/>
      <c r="BT45" s="391"/>
    </row>
    <row r="46" spans="3:107" ht="15" customHeight="1">
      <c r="D46" s="381"/>
    </row>
    <row r="47" spans="3:107" ht="15" customHeight="1">
      <c r="C47" s="611" t="s">
        <v>535</v>
      </c>
      <c r="D47" s="611"/>
      <c r="E47" s="611"/>
      <c r="F47" s="611"/>
      <c r="G47" s="611"/>
      <c r="H47" s="611"/>
      <c r="I47" s="611"/>
      <c r="J47" s="611"/>
      <c r="K47" s="611"/>
      <c r="L47" s="611"/>
      <c r="M47" s="611"/>
      <c r="N47" s="611"/>
      <c r="O47" s="611"/>
      <c r="P47" s="611"/>
      <c r="Q47" s="611"/>
      <c r="R47" s="611"/>
      <c r="S47" s="611"/>
      <c r="T47" s="611"/>
      <c r="U47" s="611"/>
      <c r="V47" s="611"/>
      <c r="W47" s="611"/>
      <c r="X47" s="611"/>
      <c r="Y47" s="611"/>
      <c r="Z47" s="611"/>
      <c r="AA47" s="611"/>
      <c r="AB47" s="611"/>
      <c r="AC47" s="611"/>
      <c r="AD47" s="611"/>
      <c r="AE47" s="611"/>
      <c r="AF47" s="611"/>
      <c r="AG47" s="611"/>
      <c r="AH47" s="611"/>
      <c r="AI47" s="611"/>
      <c r="AJ47" s="611"/>
      <c r="AK47" s="611"/>
      <c r="AL47" s="611"/>
      <c r="AM47" s="611"/>
      <c r="AN47" s="611"/>
      <c r="AO47" s="611"/>
      <c r="AP47" s="611"/>
      <c r="AQ47" s="611"/>
      <c r="AR47" s="611"/>
      <c r="AS47" s="611"/>
      <c r="AT47" s="611"/>
      <c r="AU47" s="611"/>
      <c r="AV47" s="611"/>
      <c r="AW47" s="611"/>
      <c r="AX47" s="611"/>
      <c r="AY47" s="611"/>
      <c r="AZ47" s="611"/>
      <c r="BA47" s="611"/>
      <c r="BB47" s="611"/>
      <c r="BC47" s="611"/>
      <c r="BD47" s="611"/>
      <c r="BE47" s="611"/>
      <c r="BF47" s="611"/>
      <c r="BG47" s="611"/>
      <c r="BH47" s="611"/>
      <c r="BI47" s="611"/>
      <c r="BJ47" s="611"/>
      <c r="BK47" s="611"/>
      <c r="BL47" s="611"/>
      <c r="BM47" s="611"/>
      <c r="BN47" s="611"/>
      <c r="BO47" s="611"/>
      <c r="BP47" s="611"/>
      <c r="BQ47" s="611"/>
      <c r="BR47" s="611"/>
      <c r="BS47" s="611"/>
      <c r="BT47" s="611"/>
    </row>
  </sheetData>
  <mergeCells count="120">
    <mergeCell ref="C47:BT47"/>
    <mergeCell ref="Q41:AD41"/>
    <mergeCell ref="J19:W19"/>
    <mergeCell ref="K29:BT29"/>
    <mergeCell ref="M30:BT30"/>
    <mergeCell ref="M31:BT31"/>
    <mergeCell ref="CM37:DB37"/>
    <mergeCell ref="CM38:DB38"/>
    <mergeCell ref="CM39:DB39"/>
    <mergeCell ref="AX42:BS42"/>
    <mergeCell ref="AX43:BS43"/>
    <mergeCell ref="AX44:BS44"/>
    <mergeCell ref="C37:I37"/>
    <mergeCell ref="K37:AD37"/>
    <mergeCell ref="AE37:AK37"/>
    <mergeCell ref="AL37:BT37"/>
    <mergeCell ref="CC37:CD37"/>
    <mergeCell ref="CF37:CK37"/>
    <mergeCell ref="C35:I35"/>
    <mergeCell ref="K35:BT35"/>
    <mergeCell ref="CC35:CD35"/>
    <mergeCell ref="CF35:CK35"/>
    <mergeCell ref="CM35:CU35"/>
    <mergeCell ref="C36:I36"/>
    <mergeCell ref="K36:BT36"/>
    <mergeCell ref="CM33:CS33"/>
    <mergeCell ref="CT33:CU33"/>
    <mergeCell ref="C34:I34"/>
    <mergeCell ref="K34:BT34"/>
    <mergeCell ref="C32:I32"/>
    <mergeCell ref="K32:BT32"/>
    <mergeCell ref="C33:I33"/>
    <mergeCell ref="K33:BT33"/>
    <mergeCell ref="CC33:CD33"/>
    <mergeCell ref="CF33:CK33"/>
    <mergeCell ref="C29:I31"/>
    <mergeCell ref="CC29:CD29"/>
    <mergeCell ref="CF29:CK29"/>
    <mergeCell ref="CM29:DB30"/>
    <mergeCell ref="CC31:CD31"/>
    <mergeCell ref="CF31:CK31"/>
    <mergeCell ref="CM31:DB31"/>
    <mergeCell ref="C25:I28"/>
    <mergeCell ref="K25:BT25"/>
    <mergeCell ref="CC25:CD25"/>
    <mergeCell ref="CF25:CK25"/>
    <mergeCell ref="K26:BT26"/>
    <mergeCell ref="K27:BT27"/>
    <mergeCell ref="CC27:CD27"/>
    <mergeCell ref="CF27:CK27"/>
    <mergeCell ref="K28:BT28"/>
    <mergeCell ref="C23:I23"/>
    <mergeCell ref="K23:BT23"/>
    <mergeCell ref="C24:I24"/>
    <mergeCell ref="K24:V24"/>
    <mergeCell ref="W24:AA24"/>
    <mergeCell ref="AB24:AM24"/>
    <mergeCell ref="AO24:AY24"/>
    <mergeCell ref="AZ24:BT24"/>
    <mergeCell ref="C20:I20"/>
    <mergeCell ref="K20:BT20"/>
    <mergeCell ref="CC20:DC20"/>
    <mergeCell ref="C21:I21"/>
    <mergeCell ref="K21:BT21"/>
    <mergeCell ref="C22:I22"/>
    <mergeCell ref="K22:BT22"/>
    <mergeCell ref="C19:I19"/>
    <mergeCell ref="X19:AD19"/>
    <mergeCell ref="AE19:AR19"/>
    <mergeCell ref="AT19:BB19"/>
    <mergeCell ref="BD19:BS19"/>
    <mergeCell ref="BG14:BM16"/>
    <mergeCell ref="BN14:BT16"/>
    <mergeCell ref="CE16:CK16"/>
    <mergeCell ref="CL16:CZ16"/>
    <mergeCell ref="D17:AR18"/>
    <mergeCell ref="AS17:AY18"/>
    <mergeCell ref="CE17:DC17"/>
    <mergeCell ref="C13:AR13"/>
    <mergeCell ref="AS13:BT13"/>
    <mergeCell ref="C14:I16"/>
    <mergeCell ref="J14:P16"/>
    <mergeCell ref="Q14:W16"/>
    <mergeCell ref="X14:AD16"/>
    <mergeCell ref="AE14:AK16"/>
    <mergeCell ref="AL14:AR16"/>
    <mergeCell ref="AS14:AY16"/>
    <mergeCell ref="AZ14:BF16"/>
    <mergeCell ref="AL10:AR12"/>
    <mergeCell ref="AS10:AY12"/>
    <mergeCell ref="AZ10:BF12"/>
    <mergeCell ref="BG10:BM12"/>
    <mergeCell ref="BN10:BT12"/>
    <mergeCell ref="CD12:DB12"/>
    <mergeCell ref="BG6:BM8"/>
    <mergeCell ref="BN6:BT8"/>
    <mergeCell ref="CC6:DB6"/>
    <mergeCell ref="C9:BT9"/>
    <mergeCell ref="CP9:CY9"/>
    <mergeCell ref="C10:I12"/>
    <mergeCell ref="J10:P12"/>
    <mergeCell ref="Q10:W12"/>
    <mergeCell ref="X10:AD12"/>
    <mergeCell ref="AE10:AK12"/>
    <mergeCell ref="C2:BT3"/>
    <mergeCell ref="CV2:DB2"/>
    <mergeCell ref="CV3:DB3"/>
    <mergeCell ref="C4:K4"/>
    <mergeCell ref="L4:S4"/>
    <mergeCell ref="T4:AE4"/>
    <mergeCell ref="C5:BT5"/>
    <mergeCell ref="CC5:DB5"/>
    <mergeCell ref="C6:I8"/>
    <mergeCell ref="J6:P8"/>
    <mergeCell ref="Q6:W8"/>
    <mergeCell ref="X6:AD8"/>
    <mergeCell ref="AE6:AK8"/>
    <mergeCell ref="AL6:AR8"/>
    <mergeCell ref="AS6:AY8"/>
    <mergeCell ref="AZ6:BF8"/>
  </mergeCells>
  <phoneticPr fontId="5"/>
  <hyperlinks>
    <hyperlink ref="BW4" location="印刷選択!A1" display="選択画面"/>
    <hyperlink ref="BW5" location="データ!A1" display="データ!A1"/>
  </hyperlinks>
  <printOptions horizontalCentered="1" verticalCentered="1"/>
  <pageMargins left="0.78740157480314965" right="0.19685039370078741" top="0.39370078740157483" bottom="0.39370078740157483" header="0.51181102362204722" footer="0.51181102362204722"/>
  <pageSetup paperSize="9" orientation="portrait" blackAndWhite="1"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24"/>
  <sheetViews>
    <sheetView workbookViewId="0">
      <selection activeCell="L11" sqref="L11"/>
    </sheetView>
  </sheetViews>
  <sheetFormatPr defaultRowHeight="14.25"/>
  <cols>
    <col min="1" max="1" width="7.75" style="217" customWidth="1"/>
    <col min="2" max="5" width="9" style="217"/>
    <col min="6" max="8" width="8.375" style="217" customWidth="1"/>
    <col min="9" max="10" width="9" style="217"/>
    <col min="11" max="11" width="2.875" style="62" customWidth="1"/>
    <col min="12" max="12" width="13" style="217" bestFit="1" customWidth="1"/>
    <col min="13" max="16384" width="9" style="217"/>
  </cols>
  <sheetData>
    <row r="2" spans="2:12">
      <c r="L2" s="164" t="s">
        <v>263</v>
      </c>
    </row>
    <row r="3" spans="2:12">
      <c r="L3" s="194" t="s">
        <v>292</v>
      </c>
    </row>
    <row r="4" spans="2:12" ht="21">
      <c r="B4" s="316" t="str">
        <f>"令和"&amp;データ!B3&amp;"年度"</f>
        <v>令和8年度</v>
      </c>
    </row>
    <row r="5" spans="2:12" ht="21">
      <c r="B5" s="216"/>
    </row>
    <row r="6" spans="2:12" ht="21">
      <c r="B6" s="216"/>
    </row>
    <row r="7" spans="2:12" ht="21">
      <c r="B7" s="216" t="str">
        <f>データ!B6&amp;"　"&amp;データ!B11</f>
        <v>Test地区　農道整備事業</v>
      </c>
    </row>
    <row r="8" spans="2:12" ht="21">
      <c r="B8" s="216"/>
    </row>
    <row r="9" spans="2:12" ht="21">
      <c r="B9" s="216" t="s">
        <v>363</v>
      </c>
    </row>
    <row r="10" spans="2:12" ht="21">
      <c r="B10" s="216"/>
    </row>
    <row r="11" spans="2:12" ht="21">
      <c r="B11" s="216"/>
    </row>
    <row r="12" spans="2:12" ht="21">
      <c r="B12" s="216"/>
    </row>
    <row r="13" spans="2:12" ht="18.75">
      <c r="C13" s="638" t="str">
        <f>"施工ヶ所　"&amp;データ!B14&amp;"　地内"</f>
        <v>施工ヶ所　　地内</v>
      </c>
      <c r="D13" s="639"/>
      <c r="E13" s="639"/>
      <c r="F13" s="639"/>
      <c r="G13" s="639"/>
      <c r="H13" s="639"/>
      <c r="I13" s="639"/>
    </row>
    <row r="22" spans="7:10" ht="27" customHeight="1">
      <c r="G22" s="640" t="s">
        <v>364</v>
      </c>
      <c r="H22" s="640"/>
      <c r="I22" s="640"/>
      <c r="J22" s="407"/>
    </row>
    <row r="23" spans="7:10" ht="56.25" customHeight="1">
      <c r="G23" s="218" t="s">
        <v>366</v>
      </c>
      <c r="H23" s="218" t="s">
        <v>367</v>
      </c>
      <c r="I23" s="218" t="s">
        <v>402</v>
      </c>
      <c r="J23" s="218" t="s">
        <v>365</v>
      </c>
    </row>
    <row r="24" spans="7:10" ht="57.75" customHeight="1">
      <c r="G24" s="219"/>
      <c r="H24" s="219"/>
      <c r="I24" s="219"/>
      <c r="J24" s="219"/>
    </row>
  </sheetData>
  <mergeCells count="2">
    <mergeCell ref="C13:I13"/>
    <mergeCell ref="G22:J22"/>
  </mergeCells>
  <phoneticPr fontId="5"/>
  <hyperlinks>
    <hyperlink ref="L2" location="印刷選択!A1" display="選択画面"/>
    <hyperlink ref="L3" location="データ!A1" display="データ!A1"/>
  </hyperlink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39"/>
  <sheetViews>
    <sheetView view="pageBreakPreview" zoomScale="90" zoomScaleNormal="100" zoomScaleSheetLayoutView="90" workbookViewId="0">
      <selection activeCell="O3" sqref="O3"/>
    </sheetView>
  </sheetViews>
  <sheetFormatPr defaultRowHeight="14.25"/>
  <cols>
    <col min="1" max="1" width="2.125" customWidth="1"/>
    <col min="13" max="13" width="2" customWidth="1"/>
    <col min="14" max="14" width="2.875" style="62" customWidth="1"/>
    <col min="15" max="15" width="14.125" bestFit="1" customWidth="1"/>
  </cols>
  <sheetData>
    <row r="2" spans="2:15" ht="24">
      <c r="B2" s="641" t="str">
        <f>'(旧) 検査調書'!G32&amp;"　完了確認"</f>
        <v xml:space="preserve"> 　完了確認</v>
      </c>
      <c r="C2" s="447"/>
      <c r="D2" s="447"/>
      <c r="E2" s="447"/>
      <c r="F2" s="447"/>
      <c r="G2" s="447"/>
      <c r="H2" s="447"/>
      <c r="I2" s="447"/>
      <c r="J2" s="447"/>
      <c r="K2" s="447"/>
      <c r="L2" s="447"/>
      <c r="O2" s="164" t="s">
        <v>263</v>
      </c>
    </row>
    <row r="3" spans="2:15" ht="26.25" customHeight="1">
      <c r="O3" s="194" t="s">
        <v>292</v>
      </c>
    </row>
    <row r="39" spans="14:14" s="175" customFormat="1" ht="24">
      <c r="N39" s="62"/>
    </row>
  </sheetData>
  <mergeCells count="1">
    <mergeCell ref="B2:L2"/>
  </mergeCells>
  <phoneticPr fontId="5"/>
  <hyperlinks>
    <hyperlink ref="O2" location="印刷選択!A1" display="選択画面"/>
    <hyperlink ref="O3" location="データ!A1" display="データ!A1"/>
  </hyperlinks>
  <printOptions horizontalCentered="1" verticalCentered="1"/>
  <pageMargins left="0.70866141732283472" right="0.19685039370078741" top="0.39370078740157483" bottom="0.19685039370078741" header="0.31496062992125984" footer="0.31496062992125984"/>
  <pageSetup paperSize="9" scale="91" fitToHeight="2" orientation="portrait" horizontalDpi="300" verticalDpi="300" r:id="rId1"/>
  <rowBreaks count="1" manualBreakCount="1">
    <brk id="59"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43"/>
  <sheetViews>
    <sheetView view="pageBreakPreview" zoomScaleNormal="100" zoomScaleSheetLayoutView="100" workbookViewId="0">
      <selection activeCell="J11" sqref="J11"/>
    </sheetView>
  </sheetViews>
  <sheetFormatPr defaultRowHeight="14.25"/>
  <cols>
    <col min="1" max="1" width="20.5" style="62" customWidth="1"/>
    <col min="2" max="2" width="19.25" style="62" bestFit="1" customWidth="1"/>
    <col min="3" max="3" width="5.75" style="62" customWidth="1"/>
    <col min="4" max="5" width="9" style="62"/>
    <col min="6" max="6" width="9" style="62" customWidth="1"/>
    <col min="7" max="7" width="17.25" style="62" bestFit="1" customWidth="1"/>
    <col min="8" max="8" width="2.875" style="62" customWidth="1"/>
    <col min="9" max="9" width="13" style="62" bestFit="1" customWidth="1"/>
    <col min="10" max="16384" width="9" style="62"/>
  </cols>
  <sheetData>
    <row r="1" spans="1:9">
      <c r="A1" s="81" t="s">
        <v>141</v>
      </c>
    </row>
    <row r="2" spans="1:9">
      <c r="A2" s="59"/>
      <c r="I2" s="164" t="s">
        <v>263</v>
      </c>
    </row>
    <row r="3" spans="1:9">
      <c r="I3" s="194" t="s">
        <v>292</v>
      </c>
    </row>
    <row r="4" spans="1:9">
      <c r="A4" s="437" t="s">
        <v>260</v>
      </c>
      <c r="B4" s="437"/>
      <c r="C4" s="437"/>
      <c r="D4" s="437"/>
      <c r="E4" s="437"/>
      <c r="F4" s="437"/>
      <c r="G4" s="437"/>
    </row>
    <row r="5" spans="1:9">
      <c r="A5" s="85"/>
      <c r="B5" s="85"/>
      <c r="C5" s="85"/>
      <c r="D5" s="85"/>
      <c r="E5" s="85"/>
      <c r="F5" s="85"/>
      <c r="G5" s="85"/>
    </row>
    <row r="6" spans="1:9">
      <c r="A6" s="85"/>
      <c r="B6" s="85"/>
      <c r="C6" s="85"/>
      <c r="D6" s="85"/>
      <c r="E6" s="85"/>
      <c r="F6" s="85"/>
      <c r="G6" s="220" t="str">
        <f>データ!B3&amp;"平農整第 "&amp;データ!B4&amp;IF(データ!E14="",IF(データ!E17="","-6 号","-8 号"),"-8 号")</f>
        <v>8平農整第 -6 号</v>
      </c>
    </row>
    <row r="7" spans="1:9">
      <c r="G7" s="141">
        <f>データ!E27</f>
        <v>0</v>
      </c>
    </row>
    <row r="8" spans="1:9">
      <c r="G8" s="65"/>
    </row>
    <row r="10" spans="1:9" ht="21.75" customHeight="1">
      <c r="A10" s="61">
        <f>データ!$B$8</f>
        <v>0</v>
      </c>
    </row>
    <row r="11" spans="1:9" ht="21.75" customHeight="1">
      <c r="A11" s="61" t="str">
        <f>"　"&amp;データ!$B$6</f>
        <v>　Test地区</v>
      </c>
    </row>
    <row r="12" spans="1:9" ht="21.75" customHeight="1">
      <c r="A12" s="113" t="str">
        <f>"  地区代表　"&amp;データ!$B$7&amp;"　様"</f>
        <v xml:space="preserve">  地区代表　　様</v>
      </c>
    </row>
    <row r="15" spans="1:9">
      <c r="E15" s="62" t="s">
        <v>488</v>
      </c>
    </row>
    <row r="20" spans="1:7">
      <c r="A20" s="437" t="s">
        <v>142</v>
      </c>
      <c r="B20" s="437"/>
      <c r="C20" s="437"/>
      <c r="D20" s="437"/>
      <c r="E20" s="437"/>
      <c r="F20" s="437"/>
      <c r="G20" s="437"/>
    </row>
    <row r="21" spans="1:7">
      <c r="A21" s="85"/>
      <c r="B21" s="85"/>
      <c r="C21" s="85"/>
      <c r="D21" s="85"/>
      <c r="E21" s="85"/>
      <c r="F21" s="85"/>
      <c r="G21" s="85"/>
    </row>
    <row r="22" spans="1:7">
      <c r="A22" s="85"/>
      <c r="B22" s="85"/>
      <c r="C22" s="85"/>
      <c r="D22" s="85"/>
      <c r="E22" s="85"/>
      <c r="F22" s="85"/>
      <c r="G22" s="85"/>
    </row>
    <row r="24" spans="1:7">
      <c r="A24" s="437" t="s">
        <v>8</v>
      </c>
      <c r="B24" s="437"/>
      <c r="C24" s="437"/>
      <c r="D24" s="437"/>
      <c r="E24" s="437"/>
      <c r="F24" s="437"/>
      <c r="G24" s="437"/>
    </row>
    <row r="25" spans="1:7">
      <c r="A25" s="85"/>
      <c r="B25" s="85"/>
      <c r="C25" s="85"/>
      <c r="D25" s="85"/>
      <c r="E25" s="85"/>
      <c r="F25" s="85"/>
      <c r="G25" s="85"/>
    </row>
    <row r="27" spans="1:7" ht="16.5" customHeight="1">
      <c r="A27" s="62" t="s">
        <v>4</v>
      </c>
      <c r="B27" s="61" t="str">
        <f>データ!B6</f>
        <v>Test地区</v>
      </c>
    </row>
    <row r="28" spans="1:7" ht="16.5" customHeight="1">
      <c r="B28" s="61"/>
    </row>
    <row r="29" spans="1:7" ht="16.5" customHeight="1">
      <c r="A29" s="62" t="s">
        <v>161</v>
      </c>
      <c r="B29" s="61" t="str">
        <f>データ!B11</f>
        <v>農道整備事業</v>
      </c>
    </row>
    <row r="30" spans="1:7" ht="16.5" customHeight="1">
      <c r="B30" s="61"/>
    </row>
    <row r="31" spans="1:7" ht="16.5" customHeight="1">
      <c r="A31" s="62" t="s">
        <v>162</v>
      </c>
      <c r="B31" s="61">
        <f>データ!B14</f>
        <v>0</v>
      </c>
    </row>
    <row r="32" spans="1:7" ht="16.5" customHeight="1">
      <c r="B32" s="61"/>
    </row>
    <row r="33" spans="1:7" ht="16.5" customHeight="1">
      <c r="A33" s="62" t="s">
        <v>163</v>
      </c>
      <c r="B33" s="446">
        <f>データ!B15</f>
        <v>0</v>
      </c>
      <c r="C33" s="447"/>
      <c r="D33" s="447"/>
      <c r="E33" s="447"/>
      <c r="F33" s="447"/>
      <c r="G33" s="447"/>
    </row>
    <row r="34" spans="1:7" ht="16.5" customHeight="1">
      <c r="B34" s="61"/>
    </row>
    <row r="35" spans="1:7" ht="16.5" customHeight="1">
      <c r="A35" s="62" t="s">
        <v>93</v>
      </c>
      <c r="B35" s="61" t="str">
        <f>TEXT(データ!E7,"ggge年m月d日")&amp;" から "&amp;TEXT(IF(データ!F8="",データ!F7,データ!F8),"ggge年m月d日")&amp;" まで "</f>
        <v xml:space="preserve">明治33年1月0日 から 明治33年1月0日 まで </v>
      </c>
    </row>
    <row r="36" spans="1:7" ht="16.5" customHeight="1">
      <c r="B36" s="61"/>
    </row>
    <row r="37" spans="1:7" ht="16.5" customHeight="1">
      <c r="A37" s="62" t="s">
        <v>94</v>
      </c>
      <c r="B37" s="96">
        <f>データ!E19</f>
        <v>0</v>
      </c>
    </row>
    <row r="38" spans="1:7" ht="16.5" customHeight="1">
      <c r="B38" s="93"/>
    </row>
    <row r="39" spans="1:7" ht="16.5" customHeight="1">
      <c r="A39" s="62" t="s">
        <v>95</v>
      </c>
      <c r="B39" s="96">
        <f>データ!E25</f>
        <v>0</v>
      </c>
    </row>
    <row r="40" spans="1:7" ht="16.5" customHeight="1">
      <c r="B40" s="61"/>
    </row>
    <row r="41" spans="1:7" ht="16.5" customHeight="1">
      <c r="A41" s="62" t="s">
        <v>167</v>
      </c>
      <c r="B41" s="61" t="str">
        <f>データ!E22&amp;"　"&amp;データ!F22</f>
        <v>農林整備課参事兼班長　神田　友宏</v>
      </c>
    </row>
    <row r="42" spans="1:7" ht="16.5" customHeight="1">
      <c r="B42" s="61"/>
    </row>
    <row r="43" spans="1:7" ht="16.5" customHeight="1">
      <c r="B43" s="61"/>
    </row>
  </sheetData>
  <mergeCells count="4">
    <mergeCell ref="A20:G20"/>
    <mergeCell ref="A24:G24"/>
    <mergeCell ref="A4:G4"/>
    <mergeCell ref="B33:G33"/>
  </mergeCells>
  <phoneticPr fontId="5"/>
  <hyperlinks>
    <hyperlink ref="I2" location="印刷選択!A1" display="選択画面"/>
    <hyperlink ref="I3" location="データ!A1" display="データ!A1"/>
  </hyperlinks>
  <printOptions horizontalCentered="1"/>
  <pageMargins left="0.70866141732283472" right="0.70866141732283472" top="0.74803149606299213" bottom="0.74803149606299213" header="0.31496062992125984" footer="0.31496062992125984"/>
  <pageSetup paperSize="9" scale="98" orientation="portrait" blackAndWhite="1"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36"/>
  <sheetViews>
    <sheetView view="pageBreakPreview" zoomScaleNormal="100" zoomScaleSheetLayoutView="100" workbookViewId="0">
      <selection activeCell="J14" sqref="J14"/>
    </sheetView>
  </sheetViews>
  <sheetFormatPr defaultRowHeight="14.25"/>
  <cols>
    <col min="1" max="1" width="7.875" style="62" customWidth="1"/>
    <col min="2" max="7" width="9" style="62"/>
    <col min="8" max="8" width="23.875" style="62" bestFit="1" customWidth="1"/>
    <col min="9" max="9" width="2.875" style="62" customWidth="1"/>
    <col min="10" max="10" width="13" style="62" bestFit="1" customWidth="1"/>
    <col min="11" max="16384" width="9" style="62"/>
  </cols>
  <sheetData>
    <row r="1" spans="1:10">
      <c r="A1" s="83" t="s">
        <v>59</v>
      </c>
    </row>
    <row r="2" spans="1:10">
      <c r="J2" s="164" t="s">
        <v>263</v>
      </c>
    </row>
    <row r="3" spans="1:10" ht="19.5" customHeight="1">
      <c r="H3" s="71" t="str">
        <f>"平戸市指令"&amp;データ!B3&amp;"農整第 "&amp;データ!B5&amp;" 号"</f>
        <v>平戸市指令8農整第  号</v>
      </c>
      <c r="J3" s="194" t="s">
        <v>292</v>
      </c>
    </row>
    <row r="4" spans="1:10" ht="19.5" customHeight="1">
      <c r="H4" s="94">
        <f>データ!E27</f>
        <v>0</v>
      </c>
    </row>
    <row r="7" spans="1:10" ht="19.5" customHeight="1">
      <c r="B7" s="61">
        <f>データ!$B$8</f>
        <v>0</v>
      </c>
    </row>
    <row r="8" spans="1:10" ht="19.5" customHeight="1">
      <c r="B8" s="61" t="str">
        <f>"　"&amp;データ!$B$6</f>
        <v>　Test地区</v>
      </c>
    </row>
    <row r="9" spans="1:10" ht="19.5" customHeight="1">
      <c r="B9" s="113" t="str">
        <f>"  地区代表　"&amp;データ!$B$7&amp;"　様"</f>
        <v xml:space="preserve">  地区代表　　様</v>
      </c>
    </row>
    <row r="13" spans="1:10">
      <c r="G13" s="62" t="s">
        <v>490</v>
      </c>
    </row>
    <row r="17" spans="1:8">
      <c r="A17" s="466" t="str">
        <f>"令和"&amp;データ!B3&amp;"年度平戸市農業農村整備事業補助金交付確定通知書"</f>
        <v>令和8年度平戸市農業農村整備事業補助金交付確定通知書</v>
      </c>
      <c r="B17" s="466"/>
      <c r="C17" s="466"/>
      <c r="D17" s="466"/>
      <c r="E17" s="466"/>
      <c r="F17" s="466"/>
      <c r="G17" s="466"/>
      <c r="H17" s="466"/>
    </row>
    <row r="22" spans="1:8">
      <c r="A22" s="642" t="str">
        <f>"　"&amp;DBCS(TEXT(データ!F11,"ggge年m月d日"))&amp;"付けで交付の決定をした令和"&amp;データ!B3&amp;"年度平戸市農業農村整備事業補助金については平戸市補助金等交付規則第14条の規定により、次のとおり、その額を確定したので通知する。"</f>
        <v>　明治３３年１月０日付けで交付の決定をした令和8年度平戸市農業農村整備事業補助金については平戸市補助金等交付規則第14条の規定により、次のとおり、その額を確定したので通知する。</v>
      </c>
      <c r="B22" s="642"/>
      <c r="C22" s="642"/>
      <c r="D22" s="642"/>
      <c r="E22" s="642"/>
      <c r="F22" s="642"/>
      <c r="G22" s="642"/>
      <c r="H22" s="642"/>
    </row>
    <row r="23" spans="1:8">
      <c r="A23" s="642"/>
      <c r="B23" s="642"/>
      <c r="C23" s="642"/>
      <c r="D23" s="642"/>
      <c r="E23" s="642"/>
      <c r="F23" s="642"/>
      <c r="G23" s="642"/>
      <c r="H23" s="642"/>
    </row>
    <row r="24" spans="1:8">
      <c r="A24" s="642"/>
      <c r="B24" s="642"/>
      <c r="C24" s="642"/>
      <c r="D24" s="642"/>
      <c r="E24" s="642"/>
      <c r="F24" s="642"/>
      <c r="G24" s="642"/>
      <c r="H24" s="642"/>
    </row>
    <row r="25" spans="1:8">
      <c r="A25" s="642"/>
      <c r="B25" s="642"/>
      <c r="C25" s="642"/>
      <c r="D25" s="642"/>
      <c r="E25" s="642"/>
      <c r="F25" s="642"/>
      <c r="G25" s="642"/>
      <c r="H25" s="642"/>
    </row>
    <row r="26" spans="1:8">
      <c r="A26" s="90"/>
      <c r="B26" s="90"/>
      <c r="C26" s="90"/>
      <c r="D26" s="90"/>
      <c r="E26" s="90"/>
      <c r="F26" s="90"/>
      <c r="G26" s="90"/>
      <c r="H26" s="90"/>
    </row>
    <row r="27" spans="1:8">
      <c r="A27" s="90"/>
      <c r="B27" s="90"/>
      <c r="C27" s="90"/>
      <c r="D27" s="90"/>
      <c r="E27" s="90"/>
      <c r="F27" s="90"/>
      <c r="G27" s="90"/>
      <c r="H27" s="90"/>
    </row>
    <row r="29" spans="1:8">
      <c r="A29" s="437" t="s">
        <v>8</v>
      </c>
      <c r="B29" s="437"/>
      <c r="C29" s="437"/>
      <c r="D29" s="437"/>
      <c r="E29" s="437"/>
      <c r="F29" s="437"/>
      <c r="G29" s="437"/>
      <c r="H29" s="437"/>
    </row>
    <row r="34" spans="2:2">
      <c r="B34" s="61" t="str">
        <f>"１　交付決定額　 "&amp;DBCS(TEXT(データ!J19,"金 #,##0円也"))</f>
        <v>１　交付決定額　 金　０円也</v>
      </c>
    </row>
    <row r="35" spans="2:2">
      <c r="B35" s="61"/>
    </row>
    <row r="36" spans="2:2">
      <c r="B36" s="61" t="str">
        <f>"２　交付確定額　 "&amp;DBCS(TEXT(データ!J19,"金 #,##0円也"))</f>
        <v>２　交付確定額　 金　０円也</v>
      </c>
    </row>
  </sheetData>
  <mergeCells count="3">
    <mergeCell ref="A17:H17"/>
    <mergeCell ref="A22:H25"/>
    <mergeCell ref="A29:H29"/>
  </mergeCells>
  <phoneticPr fontId="5"/>
  <hyperlinks>
    <hyperlink ref="J2" location="印刷選択!A1" display="選択画面"/>
    <hyperlink ref="J3" location="データ!A1" display="データ!A1"/>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J36"/>
  <sheetViews>
    <sheetView view="pageBreakPreview" zoomScaleNormal="100" zoomScaleSheetLayoutView="100" workbookViewId="0">
      <selection activeCell="J15" sqref="J15"/>
    </sheetView>
  </sheetViews>
  <sheetFormatPr defaultRowHeight="14.25"/>
  <cols>
    <col min="1" max="1" width="7.875" style="62" customWidth="1"/>
    <col min="2" max="7" width="9" style="62"/>
    <col min="8" max="8" width="23.875" style="62" bestFit="1" customWidth="1"/>
    <col min="9" max="9" width="2.875" style="62" customWidth="1"/>
    <col min="10" max="10" width="13" style="62" bestFit="1" customWidth="1"/>
    <col min="11" max="16384" width="9" style="62"/>
  </cols>
  <sheetData>
    <row r="1" spans="1:10">
      <c r="A1" s="83" t="s">
        <v>59</v>
      </c>
    </row>
    <row r="2" spans="1:10">
      <c r="J2" s="164" t="s">
        <v>263</v>
      </c>
    </row>
    <row r="3" spans="1:10" ht="19.5" customHeight="1">
      <c r="H3" s="174" t="str">
        <f>"平戸市指令"&amp;データ!B3&amp;"農整第 "&amp;データ!B5&amp;" 号"</f>
        <v>平戸市指令8農整第  号</v>
      </c>
      <c r="J3" s="194" t="s">
        <v>292</v>
      </c>
    </row>
    <row r="4" spans="1:10" ht="19.5" customHeight="1">
      <c r="H4" s="94">
        <f>データ!E27</f>
        <v>0</v>
      </c>
    </row>
    <row r="7" spans="1:10" ht="19.5" customHeight="1">
      <c r="B7" s="61">
        <f>データ!$B$8</f>
        <v>0</v>
      </c>
    </row>
    <row r="8" spans="1:10" ht="19.5" customHeight="1">
      <c r="B8" s="61" t="str">
        <f>"　"&amp;データ!$B$6</f>
        <v>　Test地区</v>
      </c>
    </row>
    <row r="9" spans="1:10" ht="19.5" customHeight="1">
      <c r="B9" s="113" t="str">
        <f>"  地区代表　"&amp;データ!$B$7&amp;"　様"</f>
        <v xml:space="preserve">  地区代表　　様</v>
      </c>
    </row>
    <row r="13" spans="1:10">
      <c r="G13" s="62" t="s">
        <v>490</v>
      </c>
    </row>
    <row r="17" spans="1:8">
      <c r="A17" s="466" t="str">
        <f>"令和"&amp;データ!B3&amp;"年度平戸市農業農村整備事業補助金交付確定通知書"</f>
        <v>令和8年度平戸市農業農村整備事業補助金交付確定通知書</v>
      </c>
      <c r="B17" s="466"/>
      <c r="C17" s="466"/>
      <c r="D17" s="466"/>
      <c r="E17" s="466"/>
      <c r="F17" s="466"/>
      <c r="G17" s="466"/>
      <c r="H17" s="466"/>
    </row>
    <row r="22" spans="1:8">
      <c r="A22" s="642" t="str">
        <f>"　"&amp;DBCS(TEXT(IF(データ!F17="",IF(データ!F14="",データ!F11,データ!F14),データ!F17),"ggge年m月d日"))&amp;"付けで変更交付の決定をした令和"&amp;データ!B3&amp;"年度平戸市農業農村整備事業補助金については平戸市補助金等交付規則第14条の規定により、次のとおり、その額を確定したので通知する。"</f>
        <v>　明治３３年１月０日付けで変更交付の決定をした令和8年度平戸市農業農村整備事業補助金については平戸市補助金等交付規則第14条の規定により、次のとおり、その額を確定したので通知する。</v>
      </c>
      <c r="B22" s="642"/>
      <c r="C22" s="642"/>
      <c r="D22" s="642"/>
      <c r="E22" s="642"/>
      <c r="F22" s="642"/>
      <c r="G22" s="642"/>
      <c r="H22" s="642"/>
    </row>
    <row r="23" spans="1:8">
      <c r="A23" s="642"/>
      <c r="B23" s="642"/>
      <c r="C23" s="642"/>
      <c r="D23" s="642"/>
      <c r="E23" s="642"/>
      <c r="F23" s="642"/>
      <c r="G23" s="642"/>
      <c r="H23" s="642"/>
    </row>
    <row r="24" spans="1:8">
      <c r="A24" s="642"/>
      <c r="B24" s="642"/>
      <c r="C24" s="642"/>
      <c r="D24" s="642"/>
      <c r="E24" s="642"/>
      <c r="F24" s="642"/>
      <c r="G24" s="642"/>
      <c r="H24" s="642"/>
    </row>
    <row r="25" spans="1:8">
      <c r="A25" s="642"/>
      <c r="B25" s="642"/>
      <c r="C25" s="642"/>
      <c r="D25" s="642"/>
      <c r="E25" s="642"/>
      <c r="F25" s="642"/>
      <c r="G25" s="642"/>
      <c r="H25" s="642"/>
    </row>
    <row r="26" spans="1:8">
      <c r="A26" s="173"/>
      <c r="B26" s="173"/>
      <c r="C26" s="173"/>
      <c r="D26" s="173"/>
      <c r="E26" s="173"/>
      <c r="F26" s="173"/>
      <c r="G26" s="173"/>
      <c r="H26" s="173"/>
    </row>
    <row r="27" spans="1:8">
      <c r="A27" s="173"/>
      <c r="B27" s="173"/>
      <c r="C27" s="173"/>
      <c r="D27" s="173"/>
      <c r="E27" s="173"/>
      <c r="F27" s="173"/>
      <c r="G27" s="173"/>
      <c r="H27" s="173"/>
    </row>
    <row r="29" spans="1:8">
      <c r="A29" s="437" t="s">
        <v>8</v>
      </c>
      <c r="B29" s="437"/>
      <c r="C29" s="437"/>
      <c r="D29" s="437"/>
      <c r="E29" s="437"/>
      <c r="F29" s="437"/>
      <c r="G29" s="437"/>
      <c r="H29" s="437"/>
    </row>
    <row r="34" spans="2:2">
      <c r="B34" s="61" t="str">
        <f>"１　交付決定額　 "&amp;DBCS(TEXT(データ!J19,"金 #,##0円也"))</f>
        <v>１　交付決定額　 金　０円也</v>
      </c>
    </row>
    <row r="35" spans="2:2">
      <c r="B35" s="61"/>
    </row>
    <row r="36" spans="2:2">
      <c r="B36" s="61" t="str">
        <f>"２　交付確定額　 "&amp;DBCS(TEXT(データ!J19,"金 #,##0円也"))</f>
        <v>２　交付確定額　 金　０円也</v>
      </c>
    </row>
  </sheetData>
  <mergeCells count="3">
    <mergeCell ref="A17:H17"/>
    <mergeCell ref="A22:H25"/>
    <mergeCell ref="A29:H29"/>
  </mergeCells>
  <phoneticPr fontId="5"/>
  <hyperlinks>
    <hyperlink ref="J2" location="印刷選択!A1" display="選択画面"/>
    <hyperlink ref="J3" location="データ!A1" display="データ!A1"/>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
  <sheetViews>
    <sheetView zoomScale="90" zoomScaleNormal="90" workbookViewId="0">
      <selection activeCell="Q28" sqref="Q28"/>
    </sheetView>
  </sheetViews>
  <sheetFormatPr defaultRowHeight="13.5"/>
  <cols>
    <col min="1" max="1" width="5.625" customWidth="1"/>
    <col min="16" max="16" width="4.25" customWidth="1"/>
  </cols>
  <sheetData/>
  <phoneticPr fontId="5"/>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workbookViewId="0">
      <selection activeCell="K5" sqref="K5"/>
    </sheetView>
  </sheetViews>
  <sheetFormatPr defaultRowHeight="13.5"/>
  <cols>
    <col min="1" max="8" width="8.25" style="330" customWidth="1"/>
    <col min="9" max="9" width="16.75" style="330" customWidth="1"/>
    <col min="10" max="16384" width="9" style="330"/>
  </cols>
  <sheetData>
    <row r="1" spans="1:9" ht="19.5" customHeight="1">
      <c r="A1" s="328"/>
      <c r="B1" s="328"/>
      <c r="C1" s="328"/>
      <c r="D1" s="328"/>
      <c r="E1" s="328"/>
      <c r="F1" s="328"/>
      <c r="G1" s="328"/>
      <c r="H1" s="328"/>
      <c r="I1" s="329" t="s">
        <v>337</v>
      </c>
    </row>
    <row r="2" spans="1:9" ht="19.5" customHeight="1">
      <c r="A2" s="328"/>
      <c r="B2" s="328"/>
      <c r="C2" s="328"/>
      <c r="D2" s="328"/>
      <c r="E2" s="328"/>
      <c r="F2" s="328"/>
      <c r="G2" s="328"/>
      <c r="H2" s="328"/>
      <c r="I2" s="331"/>
    </row>
    <row r="3" spans="1:9" ht="19.5" customHeight="1">
      <c r="A3" s="334">
        <f>データ!B8</f>
        <v>0</v>
      </c>
      <c r="B3" s="328"/>
      <c r="C3" s="328"/>
      <c r="D3" s="328"/>
      <c r="E3" s="328"/>
      <c r="F3" s="328"/>
      <c r="G3" s="328"/>
      <c r="H3" s="328"/>
      <c r="I3" s="332"/>
    </row>
    <row r="4" spans="1:9" ht="19.5" customHeight="1">
      <c r="A4" s="334" t="str">
        <f>"地区代表　"&amp;データ!B7&amp;"   様"</f>
        <v>地区代表　   様</v>
      </c>
      <c r="B4" s="328"/>
      <c r="C4" s="328"/>
      <c r="D4" s="328"/>
      <c r="E4" s="328"/>
      <c r="F4" s="328"/>
      <c r="G4" s="328"/>
      <c r="H4" s="328"/>
      <c r="I4" s="328"/>
    </row>
    <row r="5" spans="1:9" ht="19.5" customHeight="1">
      <c r="A5" s="328"/>
      <c r="B5" s="328"/>
      <c r="C5" s="328"/>
      <c r="D5" s="328"/>
      <c r="E5" s="328"/>
      <c r="F5" s="328"/>
      <c r="G5" s="328"/>
      <c r="H5" s="328"/>
      <c r="I5" s="328"/>
    </row>
    <row r="6" spans="1:9" ht="19.5" customHeight="1">
      <c r="A6" s="328"/>
      <c r="B6" s="328"/>
      <c r="C6" s="328"/>
      <c r="D6" s="328"/>
      <c r="E6" s="328"/>
      <c r="F6" s="328"/>
      <c r="G6" s="328" t="s">
        <v>336</v>
      </c>
      <c r="H6" s="328"/>
      <c r="I6" s="328"/>
    </row>
    <row r="7" spans="1:9" ht="19.5" customHeight="1">
      <c r="A7" s="328"/>
      <c r="B7" s="328"/>
      <c r="C7" s="328"/>
      <c r="D7" s="328"/>
      <c r="E7" s="328"/>
      <c r="F7" s="328"/>
      <c r="G7" s="328"/>
      <c r="H7" s="328" t="s">
        <v>338</v>
      </c>
      <c r="I7" s="328"/>
    </row>
    <row r="8" spans="1:9" ht="19.5" customHeight="1">
      <c r="A8" s="328"/>
      <c r="B8" s="328"/>
      <c r="C8" s="328"/>
      <c r="D8" s="328"/>
      <c r="E8" s="328"/>
      <c r="F8" s="328"/>
      <c r="G8" s="328"/>
      <c r="H8" s="328"/>
      <c r="I8" s="328"/>
    </row>
    <row r="9" spans="1:9" ht="19.5" customHeight="1">
      <c r="A9" s="328"/>
      <c r="B9" s="328"/>
      <c r="C9" s="328"/>
      <c r="D9" s="328"/>
      <c r="E9" s="328"/>
      <c r="F9" s="328"/>
      <c r="G9" s="328"/>
      <c r="H9" s="328"/>
      <c r="I9" s="328"/>
    </row>
    <row r="10" spans="1:9" ht="19.5" customHeight="1">
      <c r="A10" s="328"/>
      <c r="B10" s="328"/>
      <c r="C10" s="328"/>
      <c r="D10" s="328"/>
      <c r="E10" s="328"/>
      <c r="F10" s="328"/>
      <c r="G10" s="328"/>
      <c r="H10" s="328"/>
      <c r="I10" s="328"/>
    </row>
    <row r="11" spans="1:9">
      <c r="A11" s="643" t="s">
        <v>494</v>
      </c>
      <c r="B11" s="644"/>
      <c r="C11" s="644"/>
      <c r="D11" s="644"/>
      <c r="E11" s="644"/>
      <c r="F11" s="644"/>
      <c r="G11" s="644"/>
      <c r="H11" s="644"/>
      <c r="I11" s="644"/>
    </row>
    <row r="12" spans="1:9">
      <c r="A12" s="644"/>
      <c r="B12" s="644"/>
      <c r="C12" s="644"/>
      <c r="D12" s="644"/>
      <c r="E12" s="644"/>
      <c r="F12" s="644"/>
      <c r="G12" s="644"/>
      <c r="H12" s="644"/>
      <c r="I12" s="644"/>
    </row>
    <row r="13" spans="1:9">
      <c r="A13" s="644"/>
      <c r="B13" s="644"/>
      <c r="C13" s="644"/>
      <c r="D13" s="644"/>
      <c r="E13" s="644"/>
      <c r="F13" s="644"/>
      <c r="G13" s="644"/>
      <c r="H13" s="644"/>
      <c r="I13" s="644"/>
    </row>
    <row r="14" spans="1:9" ht="19.5" customHeight="1">
      <c r="A14" s="328"/>
      <c r="B14" s="328"/>
      <c r="C14" s="328"/>
      <c r="D14" s="328"/>
      <c r="E14" s="328"/>
      <c r="F14" s="328"/>
      <c r="G14" s="328"/>
      <c r="H14" s="328"/>
      <c r="I14" s="328"/>
    </row>
    <row r="15" spans="1:9" ht="19.5" customHeight="1">
      <c r="A15" s="645" t="s">
        <v>339</v>
      </c>
      <c r="B15" s="646"/>
      <c r="C15" s="646"/>
      <c r="D15" s="646"/>
      <c r="E15" s="646"/>
      <c r="F15" s="646"/>
      <c r="G15" s="646"/>
      <c r="H15" s="646"/>
      <c r="I15" s="646"/>
    </row>
    <row r="16" spans="1:9" ht="19.5" customHeight="1">
      <c r="A16" s="328"/>
      <c r="B16" s="328"/>
      <c r="C16" s="328"/>
      <c r="D16" s="328"/>
      <c r="E16" s="328"/>
      <c r="F16" s="328"/>
      <c r="G16" s="328"/>
      <c r="H16" s="328"/>
      <c r="I16" s="328"/>
    </row>
    <row r="17" spans="1:9" ht="19.5" customHeight="1">
      <c r="A17" s="328" t="s">
        <v>495</v>
      </c>
      <c r="B17" s="328"/>
      <c r="C17" s="328"/>
      <c r="D17" s="328"/>
      <c r="E17" s="328"/>
      <c r="F17" s="328"/>
      <c r="G17" s="328"/>
      <c r="H17" s="328"/>
      <c r="I17" s="328"/>
    </row>
    <row r="18" spans="1:9" ht="19.5" customHeight="1">
      <c r="A18" s="328"/>
      <c r="B18" s="328"/>
      <c r="C18" s="328"/>
      <c r="D18" s="328"/>
      <c r="E18" s="328"/>
      <c r="F18" s="328"/>
      <c r="G18" s="328"/>
      <c r="H18" s="328"/>
      <c r="I18" s="328"/>
    </row>
    <row r="19" spans="1:9" ht="19.5" customHeight="1">
      <c r="A19" s="333"/>
      <c r="B19" s="328" t="s">
        <v>496</v>
      </c>
      <c r="C19" s="328"/>
      <c r="D19" s="328"/>
      <c r="E19" s="328"/>
      <c r="F19" s="328"/>
      <c r="G19" s="328"/>
      <c r="H19" s="328"/>
      <c r="I19" s="328"/>
    </row>
    <row r="20" spans="1:9" ht="19.5" customHeight="1">
      <c r="A20" s="328"/>
      <c r="B20" s="328"/>
      <c r="C20" s="328"/>
      <c r="D20" s="328"/>
      <c r="E20" s="328"/>
      <c r="F20" s="328"/>
      <c r="G20" s="328"/>
      <c r="H20" s="328"/>
      <c r="I20" s="328"/>
    </row>
    <row r="21" spans="1:9" ht="19.5" customHeight="1">
      <c r="A21" s="328"/>
      <c r="B21" s="328" t="s">
        <v>497</v>
      </c>
      <c r="C21" s="328"/>
      <c r="D21" s="328"/>
      <c r="E21" s="328"/>
      <c r="F21" s="328"/>
      <c r="G21" s="328"/>
      <c r="H21" s="328"/>
      <c r="I21" s="328"/>
    </row>
    <row r="22" spans="1:9" ht="19.5" customHeight="1">
      <c r="A22" s="328"/>
      <c r="B22" s="328"/>
      <c r="C22" s="328"/>
      <c r="D22" s="328"/>
      <c r="E22" s="328"/>
      <c r="F22" s="328"/>
      <c r="G22" s="328"/>
      <c r="H22" s="328"/>
      <c r="I22" s="328"/>
    </row>
    <row r="23" spans="1:9" ht="19.5" customHeight="1">
      <c r="A23" s="328"/>
      <c r="B23" s="328" t="s">
        <v>498</v>
      </c>
      <c r="C23" s="328"/>
      <c r="D23" s="328"/>
      <c r="E23" s="328"/>
      <c r="F23" s="328"/>
      <c r="G23" s="328"/>
      <c r="H23" s="328"/>
      <c r="I23" s="328"/>
    </row>
    <row r="24" spans="1:9" ht="19.5" customHeight="1">
      <c r="A24" s="328"/>
      <c r="B24" s="328"/>
      <c r="C24" s="328"/>
      <c r="D24" s="328"/>
      <c r="E24" s="328"/>
      <c r="F24" s="328"/>
      <c r="G24" s="328"/>
      <c r="H24" s="328"/>
      <c r="I24" s="328"/>
    </row>
    <row r="25" spans="1:9" ht="19.5" customHeight="1">
      <c r="A25" s="328"/>
      <c r="B25" s="328"/>
      <c r="C25" s="328"/>
      <c r="D25" s="328"/>
      <c r="E25" s="328"/>
      <c r="F25" s="328"/>
      <c r="G25" s="328"/>
      <c r="H25" s="328"/>
      <c r="I25" s="328"/>
    </row>
    <row r="26" spans="1:9" ht="19.5" customHeight="1">
      <c r="A26" s="328" t="s">
        <v>499</v>
      </c>
      <c r="B26" s="328"/>
      <c r="C26" s="328"/>
      <c r="D26" s="328"/>
      <c r="E26" s="328"/>
      <c r="F26" s="328"/>
      <c r="G26" s="328"/>
      <c r="H26" s="328"/>
      <c r="I26" s="328"/>
    </row>
    <row r="27" spans="1:9" ht="19.5" customHeight="1">
      <c r="A27" s="328"/>
      <c r="B27" s="328"/>
      <c r="C27" s="328"/>
      <c r="D27" s="328"/>
      <c r="E27" s="328"/>
      <c r="F27" s="328"/>
      <c r="G27" s="328"/>
      <c r="H27" s="328"/>
      <c r="I27" s="328"/>
    </row>
    <row r="28" spans="1:9" ht="19.5" customHeight="1">
      <c r="A28" s="328"/>
      <c r="B28" s="328" t="s">
        <v>500</v>
      </c>
      <c r="C28" s="328"/>
      <c r="D28" s="328"/>
      <c r="E28" s="328"/>
      <c r="F28" s="328"/>
      <c r="G28" s="328"/>
      <c r="H28" s="328"/>
      <c r="I28" s="328"/>
    </row>
    <row r="29" spans="1:9" ht="19.5" customHeight="1">
      <c r="A29" s="328"/>
      <c r="B29" s="328"/>
      <c r="C29" s="328"/>
      <c r="D29" s="328"/>
      <c r="E29" s="328"/>
      <c r="F29" s="328"/>
      <c r="G29" s="328"/>
      <c r="H29" s="328"/>
      <c r="I29" s="328"/>
    </row>
    <row r="30" spans="1:9" ht="19.5" customHeight="1">
      <c r="A30" s="328"/>
      <c r="B30" s="328" t="s">
        <v>501</v>
      </c>
      <c r="C30" s="328"/>
      <c r="D30" s="328"/>
      <c r="E30" s="328"/>
      <c r="F30" s="328"/>
      <c r="G30" s="328"/>
      <c r="H30" s="328"/>
      <c r="I30" s="328"/>
    </row>
    <row r="31" spans="1:9" ht="19.5" customHeight="1">
      <c r="A31" s="328"/>
      <c r="B31" s="647" t="s">
        <v>502</v>
      </c>
      <c r="C31" s="648"/>
      <c r="D31" s="648"/>
      <c r="E31" s="648"/>
      <c r="F31" s="648"/>
      <c r="G31" s="648"/>
      <c r="H31" s="648"/>
      <c r="I31" s="649"/>
    </row>
    <row r="32" spans="1:9" ht="19.5" customHeight="1">
      <c r="A32" s="328"/>
      <c r="B32" s="650"/>
      <c r="C32" s="651"/>
      <c r="D32" s="651"/>
      <c r="E32" s="651"/>
      <c r="F32" s="651"/>
      <c r="G32" s="651"/>
      <c r="H32" s="651"/>
      <c r="I32" s="652"/>
    </row>
    <row r="33" spans="1:9" ht="19.5" customHeight="1">
      <c r="A33" s="328"/>
      <c r="B33" s="650"/>
      <c r="C33" s="651"/>
      <c r="D33" s="651"/>
      <c r="E33" s="651"/>
      <c r="F33" s="651"/>
      <c r="G33" s="651"/>
      <c r="H33" s="651"/>
      <c r="I33" s="652"/>
    </row>
    <row r="34" spans="1:9" ht="19.5" customHeight="1">
      <c r="A34" s="328"/>
      <c r="B34" s="650"/>
      <c r="C34" s="651"/>
      <c r="D34" s="651"/>
      <c r="E34" s="651"/>
      <c r="F34" s="651"/>
      <c r="G34" s="651"/>
      <c r="H34" s="651"/>
      <c r="I34" s="652"/>
    </row>
    <row r="35" spans="1:9" ht="19.5" customHeight="1">
      <c r="A35" s="328"/>
      <c r="B35" s="653"/>
      <c r="C35" s="654"/>
      <c r="D35" s="654"/>
      <c r="E35" s="654"/>
      <c r="F35" s="654"/>
      <c r="G35" s="654"/>
      <c r="H35" s="654"/>
      <c r="I35" s="655"/>
    </row>
    <row r="36" spans="1:9" ht="19.5" customHeight="1">
      <c r="A36" s="328"/>
      <c r="B36" s="656"/>
      <c r="C36" s="657"/>
      <c r="D36" s="657"/>
      <c r="E36" s="657"/>
      <c r="F36" s="657"/>
      <c r="G36" s="657"/>
      <c r="H36" s="657"/>
      <c r="I36" s="658"/>
    </row>
  </sheetData>
  <mergeCells count="3">
    <mergeCell ref="A11:I13"/>
    <mergeCell ref="A15:I15"/>
    <mergeCell ref="B31:I36"/>
  </mergeCells>
  <phoneticPr fontId="5"/>
  <pageMargins left="0.70866141732283472" right="0.70866141732283472" top="0.74803149606299213" bottom="0.74803149606299213" header="0.31496062992125984" footer="0.31496062992125984"/>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view="pageBreakPreview" zoomScaleNormal="100" zoomScaleSheetLayoutView="100" workbookViewId="0">
      <selection activeCell="K7" sqref="K7"/>
    </sheetView>
  </sheetViews>
  <sheetFormatPr defaultRowHeight="14.25"/>
  <cols>
    <col min="1" max="8" width="9" style="1"/>
    <col min="9" max="9" width="15.375" style="1" customWidth="1"/>
    <col min="10" max="10" width="2.875" style="62" customWidth="1"/>
    <col min="11" max="11" width="13.375" style="1" bestFit="1" customWidth="1"/>
    <col min="12" max="16384" width="9" style="1"/>
  </cols>
  <sheetData>
    <row r="1" spans="1:11" ht="16.5" customHeight="1">
      <c r="I1" s="260" t="s">
        <v>337</v>
      </c>
    </row>
    <row r="2" spans="1:11" ht="16.5" customHeight="1">
      <c r="I2" s="327">
        <f ca="1">TODAY()</f>
        <v>46203</v>
      </c>
      <c r="K2" s="164" t="s">
        <v>263</v>
      </c>
    </row>
    <row r="3" spans="1:11">
      <c r="I3" s="199"/>
      <c r="K3" s="194" t="s">
        <v>292</v>
      </c>
    </row>
    <row r="4" spans="1:11" ht="24" customHeight="1">
      <c r="A4" s="61">
        <f>データ!B8</f>
        <v>0</v>
      </c>
      <c r="I4" s="199"/>
    </row>
    <row r="5" spans="1:11" ht="24" customHeight="1">
      <c r="A5" s="61" t="str">
        <f>"地区代表　"&amp;データ!B7&amp;"   様"</f>
        <v>地区代表　   様</v>
      </c>
      <c r="I5" s="199"/>
    </row>
    <row r="8" spans="1:11">
      <c r="G8" s="1" t="s">
        <v>336</v>
      </c>
    </row>
    <row r="9" spans="1:11">
      <c r="H9" s="1" t="s">
        <v>338</v>
      </c>
    </row>
    <row r="13" spans="1:11">
      <c r="A13" s="659" t="s">
        <v>368</v>
      </c>
      <c r="B13" s="442"/>
      <c r="C13" s="442"/>
      <c r="D13" s="442"/>
      <c r="E13" s="442"/>
      <c r="F13" s="442"/>
      <c r="G13" s="442"/>
      <c r="H13" s="442"/>
      <c r="I13" s="442"/>
    </row>
    <row r="14" spans="1:11">
      <c r="A14" s="442"/>
      <c r="B14" s="442"/>
      <c r="C14" s="442"/>
      <c r="D14" s="442"/>
      <c r="E14" s="442"/>
      <c r="F14" s="442"/>
      <c r="G14" s="442"/>
      <c r="H14" s="442"/>
      <c r="I14" s="442"/>
    </row>
    <row r="15" spans="1:11">
      <c r="A15" s="442"/>
      <c r="B15" s="442"/>
      <c r="C15" s="442"/>
      <c r="D15" s="442"/>
      <c r="E15" s="442"/>
      <c r="F15" s="442"/>
      <c r="G15" s="442"/>
      <c r="H15" s="442"/>
      <c r="I15" s="442"/>
    </row>
    <row r="16" spans="1:11">
      <c r="A16" s="442"/>
      <c r="B16" s="442"/>
      <c r="C16" s="442"/>
      <c r="D16" s="442"/>
      <c r="E16" s="442"/>
      <c r="F16" s="442"/>
      <c r="G16" s="442"/>
      <c r="H16" s="442"/>
      <c r="I16" s="442"/>
    </row>
    <row r="17" spans="1:9">
      <c r="A17" s="442"/>
      <c r="B17" s="442"/>
      <c r="C17" s="442"/>
      <c r="D17" s="442"/>
      <c r="E17" s="442"/>
      <c r="F17" s="442"/>
      <c r="G17" s="442"/>
      <c r="H17" s="442"/>
      <c r="I17" s="442"/>
    </row>
    <row r="18" spans="1:9">
      <c r="A18" s="442"/>
      <c r="B18" s="442"/>
      <c r="C18" s="442"/>
      <c r="D18" s="442"/>
      <c r="E18" s="442"/>
      <c r="F18" s="442"/>
      <c r="G18" s="442"/>
      <c r="H18" s="442"/>
      <c r="I18" s="442"/>
    </row>
    <row r="19" spans="1:9">
      <c r="B19" s="1" t="s">
        <v>492</v>
      </c>
    </row>
    <row r="21" spans="1:9">
      <c r="A21" s="660" t="s">
        <v>339</v>
      </c>
      <c r="B21" s="661"/>
      <c r="C21" s="661"/>
      <c r="D21" s="661"/>
      <c r="E21" s="661"/>
      <c r="F21" s="661"/>
      <c r="G21" s="661"/>
      <c r="H21" s="661"/>
      <c r="I21" s="661"/>
    </row>
    <row r="24" spans="1:9" ht="18.75">
      <c r="A24" s="197" t="s">
        <v>335</v>
      </c>
    </row>
    <row r="27" spans="1:9">
      <c r="A27" s="1" t="s">
        <v>425</v>
      </c>
    </row>
    <row r="28" spans="1:9">
      <c r="B28" s="1" t="s">
        <v>428</v>
      </c>
    </row>
    <row r="30" spans="1:9">
      <c r="A30" s="1" t="s">
        <v>493</v>
      </c>
    </row>
    <row r="32" spans="1:9">
      <c r="B32" s="659" t="s">
        <v>430</v>
      </c>
      <c r="C32" s="442"/>
      <c r="D32" s="442"/>
      <c r="E32" s="442"/>
      <c r="F32" s="442"/>
      <c r="G32" s="442"/>
      <c r="H32" s="442"/>
      <c r="I32" s="442"/>
    </row>
    <row r="33" spans="1:9">
      <c r="B33" s="442"/>
      <c r="C33" s="442"/>
      <c r="D33" s="442"/>
      <c r="E33" s="442"/>
      <c r="F33" s="442"/>
      <c r="G33" s="442"/>
      <c r="H33" s="442"/>
      <c r="I33" s="442"/>
    </row>
    <row r="35" spans="1:9">
      <c r="A35" s="1" t="s">
        <v>427</v>
      </c>
    </row>
    <row r="37" spans="1:9" ht="18.75" customHeight="1"/>
    <row r="38" spans="1:9" ht="18.75" customHeight="1">
      <c r="A38" s="1" t="s">
        <v>373</v>
      </c>
    </row>
    <row r="39" spans="1:9" ht="18.75" customHeight="1"/>
    <row r="40" spans="1:9" ht="18.75" customHeight="1"/>
    <row r="41" spans="1:9" ht="18.75" customHeight="1"/>
    <row r="42" spans="1:9">
      <c r="A42" s="198" t="s">
        <v>426</v>
      </c>
    </row>
  </sheetData>
  <mergeCells count="3">
    <mergeCell ref="A13:I18"/>
    <mergeCell ref="A21:I21"/>
    <mergeCell ref="B32:I33"/>
  </mergeCells>
  <phoneticPr fontId="5"/>
  <hyperlinks>
    <hyperlink ref="K2" location="印刷選択!A1" display="選択画面"/>
    <hyperlink ref="K3" location="データ!A1" display="データ!A1"/>
  </hyperlinks>
  <pageMargins left="0.70866141732283472" right="0.70866141732283472" top="0.74803149606299213" bottom="0.74803149606299213" header="0.31496062992125984" footer="0.31496062992125984"/>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37"/>
  <sheetViews>
    <sheetView view="pageBreakPreview" zoomScaleNormal="100" zoomScaleSheetLayoutView="100" workbookViewId="0">
      <selection activeCell="G29" sqref="G29:J29"/>
    </sheetView>
  </sheetViews>
  <sheetFormatPr defaultRowHeight="14.25"/>
  <cols>
    <col min="1" max="4" width="9" style="1"/>
    <col min="5" max="5" width="12.25" style="1" customWidth="1"/>
    <col min="6" max="6" width="2.625" style="1" customWidth="1"/>
    <col min="7" max="10" width="9" style="1"/>
    <col min="11" max="11" width="2.875" style="62" customWidth="1"/>
    <col min="12" max="12" width="13" style="1" bestFit="1" customWidth="1"/>
    <col min="13" max="16384" width="9" style="1"/>
  </cols>
  <sheetData>
    <row r="1" spans="1:12" s="62" customFormat="1">
      <c r="A1" s="83" t="s">
        <v>60</v>
      </c>
    </row>
    <row r="2" spans="1:12" s="62" customFormat="1">
      <c r="L2" s="164" t="s">
        <v>263</v>
      </c>
    </row>
    <row r="3" spans="1:12" s="62" customFormat="1">
      <c r="L3" s="194" t="s">
        <v>292</v>
      </c>
    </row>
    <row r="4" spans="1:12" s="62" customFormat="1">
      <c r="A4" s="466" t="str">
        <f>"令和"&amp;データ!B3&amp;"年度平戸市農業農村整備事業補助金交付請求書"</f>
        <v>令和8年度平戸市農業農村整備事業補助金交付請求書</v>
      </c>
      <c r="B4" s="466"/>
      <c r="C4" s="466"/>
      <c r="D4" s="466"/>
      <c r="E4" s="466"/>
      <c r="F4" s="466"/>
      <c r="G4" s="466"/>
      <c r="H4" s="466"/>
      <c r="I4" s="466"/>
      <c r="J4" s="466"/>
    </row>
    <row r="5" spans="1:12">
      <c r="A5" s="140"/>
      <c r="B5" s="140"/>
      <c r="C5" s="140"/>
      <c r="D5" s="140"/>
      <c r="E5" s="140"/>
      <c r="F5" s="140"/>
      <c r="G5" s="140"/>
      <c r="H5" s="140"/>
      <c r="I5" s="140"/>
      <c r="J5" s="140"/>
    </row>
    <row r="6" spans="1:12">
      <c r="A6" s="140"/>
      <c r="B6" s="140"/>
      <c r="C6" s="140"/>
      <c r="D6" s="140"/>
      <c r="E6" s="140"/>
      <c r="F6" s="140"/>
      <c r="G6" s="140"/>
      <c r="H6" s="140"/>
      <c r="I6" s="140"/>
      <c r="J6" s="140"/>
    </row>
    <row r="8" spans="1:12" ht="25.5">
      <c r="A8" s="666" t="str">
        <f>TEXT(データ!J19,"金 #,##円也")</f>
        <v>金 円也</v>
      </c>
      <c r="B8" s="666"/>
      <c r="C8" s="666"/>
      <c r="D8" s="666"/>
      <c r="E8" s="666"/>
      <c r="F8" s="666"/>
      <c r="G8" s="666"/>
      <c r="H8" s="666"/>
      <c r="I8" s="666"/>
      <c r="J8" s="666"/>
    </row>
    <row r="12" spans="1:12">
      <c r="A12" s="465" t="str">
        <f>"　"&amp;DBCS(TEXT(データ!E27,"ggge年m月d日"))&amp;"平戸市指令"&amp;データ!B3&amp;"農整第"&amp;DBCS(データ!B5)&amp;"号で、額の確定の通知があった平戸市農業農村整備事業補助金を、上記のとおり交付されるよう、平戸市補助金等交付規則第16条の規定により、請求します。"</f>
        <v>　明治３３年１月０日平戸市指令8農整第号で、額の確定の通知があった平戸市農業農村整備事業補助金を、上記のとおり交付されるよう、平戸市補助金等交付規則第16条の規定により、請求します。</v>
      </c>
      <c r="B12" s="465"/>
      <c r="C12" s="465"/>
      <c r="D12" s="465"/>
      <c r="E12" s="465"/>
      <c r="F12" s="465"/>
      <c r="G12" s="465"/>
      <c r="H12" s="465"/>
      <c r="I12" s="465"/>
      <c r="J12" s="465"/>
    </row>
    <row r="13" spans="1:12">
      <c r="A13" s="465"/>
      <c r="B13" s="465"/>
      <c r="C13" s="465"/>
      <c r="D13" s="465"/>
      <c r="E13" s="465"/>
      <c r="F13" s="465"/>
      <c r="G13" s="465"/>
      <c r="H13" s="465"/>
      <c r="I13" s="465"/>
      <c r="J13" s="465"/>
    </row>
    <row r="14" spans="1:12">
      <c r="A14" s="465"/>
      <c r="B14" s="465"/>
      <c r="C14" s="465"/>
      <c r="D14" s="465"/>
      <c r="E14" s="465"/>
      <c r="F14" s="465"/>
      <c r="G14" s="465"/>
      <c r="H14" s="465"/>
      <c r="I14" s="465"/>
      <c r="J14" s="465"/>
    </row>
    <row r="15" spans="1:12">
      <c r="A15" s="465"/>
      <c r="B15" s="465"/>
      <c r="C15" s="465"/>
      <c r="D15" s="465"/>
      <c r="E15" s="465"/>
      <c r="F15" s="465"/>
      <c r="G15" s="465"/>
      <c r="H15" s="465"/>
      <c r="I15" s="465"/>
      <c r="J15" s="465"/>
    </row>
    <row r="19" spans="1:10" s="62" customFormat="1">
      <c r="B19" s="62" t="s">
        <v>177</v>
      </c>
    </row>
    <row r="20" spans="1:10" s="62" customFormat="1"/>
    <row r="21" spans="1:10" s="62" customFormat="1"/>
    <row r="22" spans="1:10" s="62" customFormat="1"/>
    <row r="23" spans="1:10" s="62" customFormat="1">
      <c r="A23" s="62" t="s">
        <v>489</v>
      </c>
    </row>
    <row r="24" spans="1:10" s="62" customFormat="1"/>
    <row r="25" spans="1:10" s="62" customFormat="1"/>
    <row r="26" spans="1:10" s="62" customFormat="1"/>
    <row r="27" spans="1:10" s="62" customFormat="1" ht="19.5" customHeight="1">
      <c r="E27" s="62" t="s">
        <v>96</v>
      </c>
      <c r="G27" s="61">
        <f>データ!$B$8</f>
        <v>0</v>
      </c>
    </row>
    <row r="28" spans="1:10" s="62" customFormat="1" ht="19.5" customHeight="1">
      <c r="G28" s="61" t="str">
        <f>データ!B6</f>
        <v>Test地区</v>
      </c>
    </row>
    <row r="29" spans="1:10" s="62" customFormat="1" ht="19.5" customHeight="1">
      <c r="E29" s="62" t="s">
        <v>97</v>
      </c>
      <c r="G29" s="446" t="str">
        <f>"地区代表　"&amp;データ!B7&amp;"    ㊞"</f>
        <v>地区代表　    ㊞</v>
      </c>
      <c r="H29" s="447"/>
      <c r="I29" s="447"/>
      <c r="J29" s="447"/>
    </row>
    <row r="30" spans="1:10" s="62" customFormat="1"/>
    <row r="31" spans="1:10" s="62" customFormat="1"/>
    <row r="33" spans="4:10" ht="19.5" customHeight="1">
      <c r="D33" s="62" t="s">
        <v>61</v>
      </c>
    </row>
    <row r="34" spans="4:10" ht="39.950000000000003" customHeight="1">
      <c r="D34" s="136" t="s">
        <v>62</v>
      </c>
      <c r="E34" s="137"/>
      <c r="F34" s="53"/>
      <c r="G34" s="662"/>
      <c r="H34" s="663"/>
      <c r="I34" s="663"/>
      <c r="J34" s="664"/>
    </row>
    <row r="35" spans="4:10" ht="39.950000000000003" customHeight="1">
      <c r="D35" s="136" t="s">
        <v>107</v>
      </c>
      <c r="E35" s="137"/>
      <c r="F35" s="53"/>
      <c r="G35" s="662"/>
      <c r="H35" s="663"/>
      <c r="I35" s="663"/>
      <c r="J35" s="664"/>
    </row>
    <row r="36" spans="4:10" ht="39.950000000000003" customHeight="1">
      <c r="D36" s="136" t="s">
        <v>63</v>
      </c>
      <c r="E36" s="137"/>
      <c r="F36" s="53"/>
      <c r="G36" s="665"/>
      <c r="H36" s="663"/>
      <c r="I36" s="663"/>
      <c r="J36" s="664"/>
    </row>
    <row r="37" spans="4:10" ht="39.950000000000003" customHeight="1">
      <c r="D37" s="136" t="s">
        <v>64</v>
      </c>
      <c r="E37" s="137"/>
      <c r="F37" s="53"/>
      <c r="G37" s="662"/>
      <c r="H37" s="663"/>
      <c r="I37" s="663"/>
      <c r="J37" s="664"/>
    </row>
  </sheetData>
  <mergeCells count="8">
    <mergeCell ref="G34:J34"/>
    <mergeCell ref="G35:J35"/>
    <mergeCell ref="G36:J36"/>
    <mergeCell ref="G37:J37"/>
    <mergeCell ref="A4:J4"/>
    <mergeCell ref="A8:J8"/>
    <mergeCell ref="A12:J15"/>
    <mergeCell ref="G29:J29"/>
  </mergeCells>
  <phoneticPr fontId="5"/>
  <hyperlinks>
    <hyperlink ref="L2" location="印刷選択!A1" display="選択画面"/>
    <hyperlink ref="L3" location="データ!A1" display="データ!A1"/>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election activeCell="K8" sqref="K8"/>
    </sheetView>
  </sheetViews>
  <sheetFormatPr defaultRowHeight="13.5"/>
  <cols>
    <col min="2" max="2" width="11.75" customWidth="1"/>
    <col min="11" max="11" width="13.375" bestFit="1" customWidth="1"/>
  </cols>
  <sheetData>
    <row r="1" spans="1:11" ht="25.5" customHeight="1">
      <c r="A1" s="675" t="s">
        <v>409</v>
      </c>
      <c r="B1" s="676"/>
      <c r="C1" s="676"/>
      <c r="D1" s="676"/>
      <c r="E1" s="676"/>
      <c r="F1" s="676"/>
      <c r="G1" s="676"/>
      <c r="H1" s="676"/>
      <c r="I1" s="676"/>
      <c r="K1" s="62"/>
    </row>
    <row r="2" spans="1:11" ht="25.5" customHeight="1">
      <c r="K2" s="164" t="s">
        <v>263</v>
      </c>
    </row>
    <row r="3" spans="1:11" ht="25.5" customHeight="1">
      <c r="G3" t="s">
        <v>410</v>
      </c>
      <c r="K3" s="194" t="s">
        <v>292</v>
      </c>
    </row>
    <row r="4" spans="1:11" ht="25.5" customHeight="1"/>
    <row r="5" spans="1:11" ht="25.5" customHeight="1">
      <c r="A5" t="s">
        <v>489</v>
      </c>
    </row>
    <row r="6" spans="1:11" ht="25.5" customHeight="1" thickBot="1"/>
    <row r="7" spans="1:11" ht="30" customHeight="1">
      <c r="E7" s="254" t="s">
        <v>124</v>
      </c>
      <c r="F7" s="679" t="str">
        <f>"　"&amp;データ!B8</f>
        <v>　</v>
      </c>
      <c r="G7" s="679"/>
      <c r="H7" s="679"/>
      <c r="I7" s="680"/>
    </row>
    <row r="8" spans="1:11" ht="30" customHeight="1" thickBot="1">
      <c r="E8" s="255" t="s">
        <v>6</v>
      </c>
      <c r="F8" s="681" t="str">
        <f>"　"&amp;データ!B6&amp;"　地区代表　"&amp;データ!B7&amp;"    ㊞"</f>
        <v>　Test地区　地区代表　    ㊞</v>
      </c>
      <c r="G8" s="681"/>
      <c r="H8" s="681"/>
      <c r="I8" s="682"/>
    </row>
    <row r="9" spans="1:11" ht="25.5" customHeight="1"/>
    <row r="10" spans="1:11" ht="25.5" customHeight="1">
      <c r="A10" t="s">
        <v>418</v>
      </c>
    </row>
    <row r="11" spans="1:11" ht="25.5" customHeight="1"/>
    <row r="12" spans="1:11" ht="25.5" customHeight="1">
      <c r="A12" s="677" t="s">
        <v>8</v>
      </c>
      <c r="B12" s="678"/>
      <c r="C12" s="678"/>
      <c r="D12" s="678"/>
      <c r="E12" s="678"/>
      <c r="F12" s="678"/>
      <c r="G12" s="678"/>
      <c r="H12" s="678"/>
      <c r="I12" s="678"/>
    </row>
    <row r="13" spans="1:11" ht="25.5" customHeight="1"/>
    <row r="14" spans="1:11" ht="25.5" customHeight="1">
      <c r="A14" t="s">
        <v>411</v>
      </c>
    </row>
    <row r="15" spans="1:11" ht="25.5" customHeight="1" thickBot="1"/>
    <row r="16" spans="1:11" ht="30" customHeight="1">
      <c r="B16" s="254" t="s">
        <v>432</v>
      </c>
      <c r="C16" s="673"/>
      <c r="D16" s="673"/>
      <c r="E16" s="673"/>
      <c r="F16" s="673"/>
      <c r="G16" s="674"/>
    </row>
    <row r="17" spans="1:9" ht="30" customHeight="1" thickBot="1">
      <c r="B17" s="255" t="s">
        <v>419</v>
      </c>
      <c r="C17" s="671"/>
      <c r="D17" s="671"/>
      <c r="E17" s="671"/>
      <c r="F17" s="671"/>
      <c r="G17" s="672"/>
    </row>
    <row r="18" spans="1:9" ht="25.5" customHeight="1">
      <c r="C18" s="257"/>
      <c r="D18" s="257"/>
      <c r="E18" s="257"/>
      <c r="F18" s="257"/>
      <c r="G18" s="257"/>
    </row>
    <row r="19" spans="1:9" ht="25.5" customHeight="1">
      <c r="A19" t="s">
        <v>412</v>
      </c>
      <c r="C19" s="257"/>
      <c r="D19" s="257"/>
      <c r="E19" s="257"/>
      <c r="F19" s="257"/>
      <c r="G19" s="257"/>
    </row>
    <row r="20" spans="1:9" ht="25.5" customHeight="1" thickBot="1">
      <c r="C20" s="257"/>
      <c r="D20" s="257"/>
      <c r="E20" s="257"/>
      <c r="F20" s="257"/>
      <c r="G20" s="257"/>
    </row>
    <row r="21" spans="1:9" ht="30" customHeight="1">
      <c r="B21" s="254" t="s">
        <v>413</v>
      </c>
      <c r="C21" s="673"/>
      <c r="D21" s="673"/>
      <c r="E21" s="673"/>
      <c r="F21" s="673"/>
      <c r="G21" s="674"/>
    </row>
    <row r="22" spans="1:9" ht="30" customHeight="1">
      <c r="B22" s="256" t="s">
        <v>414</v>
      </c>
      <c r="C22" s="668"/>
      <c r="D22" s="668"/>
      <c r="E22" s="668"/>
      <c r="F22" s="668"/>
      <c r="G22" s="669"/>
    </row>
    <row r="23" spans="1:9" ht="30" customHeight="1">
      <c r="B23" s="256" t="s">
        <v>415</v>
      </c>
      <c r="C23" s="670"/>
      <c r="D23" s="668"/>
      <c r="E23" s="668"/>
      <c r="F23" s="668"/>
      <c r="G23" s="669"/>
    </row>
    <row r="24" spans="1:9" ht="30" customHeight="1">
      <c r="B24" s="256" t="s">
        <v>416</v>
      </c>
      <c r="C24" s="670"/>
      <c r="D24" s="668"/>
      <c r="E24" s="668"/>
      <c r="F24" s="668"/>
      <c r="G24" s="669"/>
    </row>
    <row r="25" spans="1:9" ht="30" customHeight="1" thickBot="1">
      <c r="B25" s="255" t="s">
        <v>417</v>
      </c>
      <c r="C25" s="671"/>
      <c r="D25" s="671"/>
      <c r="E25" s="671"/>
      <c r="F25" s="671"/>
      <c r="G25" s="672"/>
    </row>
    <row r="29" spans="1:9">
      <c r="B29" s="667" t="s">
        <v>431</v>
      </c>
      <c r="C29" s="442"/>
      <c r="D29" s="442"/>
      <c r="E29" s="442"/>
      <c r="F29" s="442"/>
      <c r="G29" s="442"/>
      <c r="H29" s="442"/>
      <c r="I29" s="442"/>
    </row>
    <row r="30" spans="1:9">
      <c r="B30" s="442"/>
      <c r="C30" s="442"/>
      <c r="D30" s="442"/>
      <c r="E30" s="442"/>
      <c r="F30" s="442"/>
      <c r="G30" s="442"/>
      <c r="H30" s="442"/>
      <c r="I30" s="442"/>
    </row>
    <row r="31" spans="1:9">
      <c r="B31" s="442"/>
      <c r="C31" s="442"/>
      <c r="D31" s="442"/>
      <c r="E31" s="442"/>
      <c r="F31" s="442"/>
      <c r="G31" s="442"/>
      <c r="H31" s="442"/>
      <c r="I31" s="442"/>
    </row>
    <row r="32" spans="1:9">
      <c r="B32" t="s">
        <v>478</v>
      </c>
    </row>
  </sheetData>
  <mergeCells count="12">
    <mergeCell ref="C21:G21"/>
    <mergeCell ref="C16:G16"/>
    <mergeCell ref="A1:I1"/>
    <mergeCell ref="A12:I12"/>
    <mergeCell ref="F7:I7"/>
    <mergeCell ref="F8:I8"/>
    <mergeCell ref="C17:G17"/>
    <mergeCell ref="B29:I31"/>
    <mergeCell ref="C22:G22"/>
    <mergeCell ref="C23:G23"/>
    <mergeCell ref="C24:G24"/>
    <mergeCell ref="C25:G25"/>
  </mergeCells>
  <phoneticPr fontId="5"/>
  <hyperlinks>
    <hyperlink ref="K2" location="印刷選択!A1" display="選択画面"/>
    <hyperlink ref="K3" location="データ!A1" display="データ!A1"/>
  </hyperlinks>
  <printOptions horizontalCentered="1"/>
  <pageMargins left="0.70866141732283472" right="0.70866141732283472" top="1.1811023622047245" bottom="0.74803149606299213" header="0.31496062992125984" footer="0.31496062992125984"/>
  <pageSetup paperSize="9" orientation="portrait" horizontalDpi="1200"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B2:I40"/>
  <sheetViews>
    <sheetView workbookViewId="0">
      <selection activeCell="J8" sqref="J8"/>
    </sheetView>
  </sheetViews>
  <sheetFormatPr defaultRowHeight="13.5"/>
  <cols>
    <col min="1" max="1" width="3.375" customWidth="1"/>
    <col min="2" max="2" width="5.875" customWidth="1"/>
    <col min="4" max="4" width="17.25" customWidth="1"/>
    <col min="9" max="9" width="13.375" bestFit="1" customWidth="1"/>
  </cols>
  <sheetData>
    <row r="2" spans="2:9" ht="22.5" customHeight="1">
      <c r="B2" t="s">
        <v>397</v>
      </c>
      <c r="I2" s="164" t="s">
        <v>263</v>
      </c>
    </row>
    <row r="3" spans="2:9" ht="22.5" customHeight="1">
      <c r="C3" t="s">
        <v>398</v>
      </c>
      <c r="D3" t="s">
        <v>399</v>
      </c>
      <c r="I3" s="194" t="s">
        <v>292</v>
      </c>
    </row>
    <row r="4" spans="2:9" ht="22.5" customHeight="1">
      <c r="D4" t="s">
        <v>400</v>
      </c>
      <c r="E4" t="s">
        <v>401</v>
      </c>
    </row>
    <row r="5" spans="2:9" ht="22.5" customHeight="1"/>
    <row r="7" spans="2:9" ht="22.5" customHeight="1">
      <c r="B7" t="s">
        <v>397</v>
      </c>
    </row>
    <row r="8" spans="2:9" ht="22.5" customHeight="1">
      <c r="C8" t="s">
        <v>398</v>
      </c>
      <c r="D8" t="s">
        <v>399</v>
      </c>
    </row>
    <row r="9" spans="2:9" ht="22.5" customHeight="1">
      <c r="D9" t="s">
        <v>400</v>
      </c>
      <c r="E9" t="s">
        <v>401</v>
      </c>
    </row>
    <row r="10" spans="2:9" ht="22.5" customHeight="1"/>
    <row r="12" spans="2:9" ht="22.5" customHeight="1">
      <c r="B12" t="s">
        <v>397</v>
      </c>
    </row>
    <row r="13" spans="2:9" ht="22.5" customHeight="1">
      <c r="C13" t="s">
        <v>398</v>
      </c>
      <c r="D13" t="s">
        <v>399</v>
      </c>
    </row>
    <row r="14" spans="2:9" ht="22.5" customHeight="1">
      <c r="D14" t="s">
        <v>400</v>
      </c>
      <c r="E14" t="s">
        <v>401</v>
      </c>
    </row>
    <row r="15" spans="2:9" ht="22.5" customHeight="1"/>
    <row r="17" spans="2:5" ht="22.5" customHeight="1">
      <c r="B17" t="s">
        <v>397</v>
      </c>
    </row>
    <row r="18" spans="2:5" ht="22.5" customHeight="1">
      <c r="C18" t="s">
        <v>398</v>
      </c>
      <c r="D18" t="s">
        <v>399</v>
      </c>
    </row>
    <row r="19" spans="2:5" ht="22.5" customHeight="1">
      <c r="D19" t="s">
        <v>400</v>
      </c>
      <c r="E19" t="s">
        <v>401</v>
      </c>
    </row>
    <row r="20" spans="2:5" ht="22.5" customHeight="1"/>
    <row r="22" spans="2:5" ht="22.5" customHeight="1">
      <c r="B22" t="s">
        <v>397</v>
      </c>
    </row>
    <row r="23" spans="2:5" ht="22.5" customHeight="1">
      <c r="C23" t="s">
        <v>398</v>
      </c>
      <c r="D23" t="s">
        <v>399</v>
      </c>
    </row>
    <row r="24" spans="2:5" ht="22.5" customHeight="1">
      <c r="D24" t="s">
        <v>400</v>
      </c>
      <c r="E24" t="s">
        <v>401</v>
      </c>
    </row>
    <row r="25" spans="2:5" ht="22.5" customHeight="1"/>
    <row r="27" spans="2:5" ht="22.5" customHeight="1">
      <c r="B27" t="s">
        <v>397</v>
      </c>
    </row>
    <row r="28" spans="2:5" ht="22.5" customHeight="1">
      <c r="C28" t="s">
        <v>398</v>
      </c>
      <c r="D28" t="s">
        <v>399</v>
      </c>
    </row>
    <row r="29" spans="2:5" ht="22.5" customHeight="1">
      <c r="D29" t="s">
        <v>400</v>
      </c>
      <c r="E29" t="s">
        <v>401</v>
      </c>
    </row>
    <row r="30" spans="2:5" ht="22.5" customHeight="1"/>
    <row r="32" spans="2:5" ht="22.5" customHeight="1">
      <c r="B32" t="s">
        <v>397</v>
      </c>
    </row>
    <row r="33" spans="2:5" ht="22.5" customHeight="1">
      <c r="C33" t="s">
        <v>398</v>
      </c>
      <c r="D33" t="s">
        <v>399</v>
      </c>
    </row>
    <row r="34" spans="2:5" ht="22.5" customHeight="1">
      <c r="D34" t="s">
        <v>400</v>
      </c>
      <c r="E34" t="s">
        <v>401</v>
      </c>
    </row>
    <row r="35" spans="2:5" ht="22.5" customHeight="1"/>
    <row r="37" spans="2:5" ht="22.5" customHeight="1">
      <c r="B37" t="s">
        <v>397</v>
      </c>
    </row>
    <row r="38" spans="2:5" ht="22.5" customHeight="1">
      <c r="C38" t="s">
        <v>398</v>
      </c>
      <c r="D38" t="s">
        <v>399</v>
      </c>
    </row>
    <row r="39" spans="2:5" ht="22.5" customHeight="1">
      <c r="D39" t="s">
        <v>400</v>
      </c>
      <c r="E39" t="s">
        <v>401</v>
      </c>
    </row>
    <row r="40" spans="2:5" ht="22.5" customHeight="1"/>
  </sheetData>
  <phoneticPr fontId="5"/>
  <hyperlinks>
    <hyperlink ref="I2" location="印刷選択!A1" display="選択画面"/>
    <hyperlink ref="I3" location="データ!A1" display="データ!A1"/>
  </hyperlinks>
  <pageMargins left="0.70866141732283472" right="0.70866141732283472" top="0.39370078740157483" bottom="0.39370078740157483" header="0.31496062992125984" footer="0.31496062992125984"/>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1"/>
  <sheetViews>
    <sheetView workbookViewId="0">
      <selection activeCell="L8" sqref="L8"/>
    </sheetView>
  </sheetViews>
  <sheetFormatPr defaultRowHeight="13.5"/>
  <sheetData>
    <row r="1" spans="1:1" ht="21">
      <c r="A1" s="261" t="s">
        <v>429</v>
      </c>
    </row>
    <row r="2" spans="1:1" ht="31.5" customHeight="1"/>
    <row r="3" spans="1:1" ht="21">
      <c r="A3" s="261" t="s">
        <v>429</v>
      </c>
    </row>
    <row r="4" spans="1:1" ht="31.5" customHeight="1"/>
    <row r="5" spans="1:1" ht="21">
      <c r="A5" s="261" t="s">
        <v>429</v>
      </c>
    </row>
    <row r="6" spans="1:1" ht="31.5" customHeight="1"/>
    <row r="7" spans="1:1" ht="21">
      <c r="A7" s="261" t="s">
        <v>429</v>
      </c>
    </row>
    <row r="8" spans="1:1" ht="31.5" customHeight="1"/>
    <row r="9" spans="1:1" ht="21">
      <c r="A9" s="261" t="s">
        <v>429</v>
      </c>
    </row>
    <row r="10" spans="1:1" ht="31.5" customHeight="1"/>
    <row r="11" spans="1:1" ht="21">
      <c r="A11" s="261" t="s">
        <v>429</v>
      </c>
    </row>
    <row r="12" spans="1:1" ht="31.5" customHeight="1"/>
    <row r="13" spans="1:1" ht="21">
      <c r="A13" s="261" t="s">
        <v>429</v>
      </c>
    </row>
    <row r="14" spans="1:1" ht="31.5" customHeight="1"/>
    <row r="15" spans="1:1" ht="21">
      <c r="A15" s="261" t="s">
        <v>429</v>
      </c>
    </row>
    <row r="16" spans="1:1" ht="31.5" customHeight="1"/>
    <row r="17" spans="1:1" ht="21">
      <c r="A17" s="261" t="s">
        <v>429</v>
      </c>
    </row>
    <row r="18" spans="1:1" ht="31.5" customHeight="1"/>
    <row r="19" spans="1:1" ht="21">
      <c r="A19" s="261" t="s">
        <v>429</v>
      </c>
    </row>
    <row r="20" spans="1:1" ht="31.5" customHeight="1"/>
    <row r="21" spans="1:1" ht="21">
      <c r="A21" s="261" t="s">
        <v>429</v>
      </c>
    </row>
    <row r="22" spans="1:1" ht="31.5" customHeight="1"/>
    <row r="23" spans="1:1" ht="21">
      <c r="A23" s="261" t="s">
        <v>429</v>
      </c>
    </row>
    <row r="24" spans="1:1" ht="31.5" customHeight="1"/>
    <row r="25" spans="1:1" ht="21">
      <c r="A25" s="261" t="s">
        <v>429</v>
      </c>
    </row>
    <row r="26" spans="1:1" ht="31.5" customHeight="1"/>
    <row r="27" spans="1:1" ht="21">
      <c r="A27" s="261" t="s">
        <v>429</v>
      </c>
    </row>
    <row r="28" spans="1:1" ht="31.5" customHeight="1"/>
    <row r="29" spans="1:1" ht="21">
      <c r="A29" s="261" t="s">
        <v>429</v>
      </c>
    </row>
    <row r="30" spans="1:1" ht="31.5" customHeight="1"/>
    <row r="31" spans="1:1" ht="21">
      <c r="A31" s="261" t="s">
        <v>429</v>
      </c>
    </row>
  </sheetData>
  <phoneticPr fontId="5"/>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0"/>
  <sheetViews>
    <sheetView view="pageBreakPreview" topLeftCell="B1" zoomScaleNormal="100" zoomScaleSheetLayoutView="100" workbookViewId="0">
      <selection activeCell="G32" sqref="G32:Q35"/>
    </sheetView>
  </sheetViews>
  <sheetFormatPr defaultColWidth="11.375" defaultRowHeight="13.5"/>
  <cols>
    <col min="1" max="1" width="3.375" style="2" hidden="1" customWidth="1"/>
    <col min="2" max="26" width="3.875" style="2" customWidth="1"/>
    <col min="27" max="27" width="4.25" style="2" customWidth="1"/>
    <col min="28" max="37" width="3.875" style="2" customWidth="1"/>
    <col min="38" max="38" width="3.375" style="2" customWidth="1"/>
    <col min="39" max="39" width="13" style="2" bestFit="1" customWidth="1"/>
    <col min="40" max="42" width="3.375" style="2" customWidth="1"/>
    <col min="43" max="254" width="11.375" style="2"/>
    <col min="255" max="255" width="0" style="2" hidden="1" customWidth="1"/>
    <col min="256" max="280" width="3.875" style="2" customWidth="1"/>
    <col min="281" max="281" width="4.25" style="2" customWidth="1"/>
    <col min="282" max="291" width="3.875" style="2" customWidth="1"/>
    <col min="292" max="298" width="3.375" style="2" customWidth="1"/>
    <col min="299" max="510" width="11.375" style="2"/>
    <col min="511" max="511" width="0" style="2" hidden="1" customWidth="1"/>
    <col min="512" max="536" width="3.875" style="2" customWidth="1"/>
    <col min="537" max="537" width="4.25" style="2" customWidth="1"/>
    <col min="538" max="547" width="3.875" style="2" customWidth="1"/>
    <col min="548" max="554" width="3.375" style="2" customWidth="1"/>
    <col min="555" max="766" width="11.375" style="2"/>
    <col min="767" max="767" width="0" style="2" hidden="1" customWidth="1"/>
    <col min="768" max="792" width="3.875" style="2" customWidth="1"/>
    <col min="793" max="793" width="4.25" style="2" customWidth="1"/>
    <col min="794" max="803" width="3.875" style="2" customWidth="1"/>
    <col min="804" max="810" width="3.375" style="2" customWidth="1"/>
    <col min="811" max="1022" width="11.375" style="2"/>
    <col min="1023" max="1023" width="0" style="2" hidden="1" customWidth="1"/>
    <col min="1024" max="1048" width="3.875" style="2" customWidth="1"/>
    <col min="1049" max="1049" width="4.25" style="2" customWidth="1"/>
    <col min="1050" max="1059" width="3.875" style="2" customWidth="1"/>
    <col min="1060" max="1066" width="3.375" style="2" customWidth="1"/>
    <col min="1067" max="1278" width="11.375" style="2"/>
    <col min="1279" max="1279" width="0" style="2" hidden="1" customWidth="1"/>
    <col min="1280" max="1304" width="3.875" style="2" customWidth="1"/>
    <col min="1305" max="1305" width="4.25" style="2" customWidth="1"/>
    <col min="1306" max="1315" width="3.875" style="2" customWidth="1"/>
    <col min="1316" max="1322" width="3.375" style="2" customWidth="1"/>
    <col min="1323" max="1534" width="11.375" style="2"/>
    <col min="1535" max="1535" width="0" style="2" hidden="1" customWidth="1"/>
    <col min="1536" max="1560" width="3.875" style="2" customWidth="1"/>
    <col min="1561" max="1561" width="4.25" style="2" customWidth="1"/>
    <col min="1562" max="1571" width="3.875" style="2" customWidth="1"/>
    <col min="1572" max="1578" width="3.375" style="2" customWidth="1"/>
    <col min="1579" max="1790" width="11.375" style="2"/>
    <col min="1791" max="1791" width="0" style="2" hidden="1" customWidth="1"/>
    <col min="1792" max="1816" width="3.875" style="2" customWidth="1"/>
    <col min="1817" max="1817" width="4.25" style="2" customWidth="1"/>
    <col min="1818" max="1827" width="3.875" style="2" customWidth="1"/>
    <col min="1828" max="1834" width="3.375" style="2" customWidth="1"/>
    <col min="1835" max="2046" width="11.375" style="2"/>
    <col min="2047" max="2047" width="0" style="2" hidden="1" customWidth="1"/>
    <col min="2048" max="2072" width="3.875" style="2" customWidth="1"/>
    <col min="2073" max="2073" width="4.25" style="2" customWidth="1"/>
    <col min="2074" max="2083" width="3.875" style="2" customWidth="1"/>
    <col min="2084" max="2090" width="3.375" style="2" customWidth="1"/>
    <col min="2091" max="2302" width="11.375" style="2"/>
    <col min="2303" max="2303" width="0" style="2" hidden="1" customWidth="1"/>
    <col min="2304" max="2328" width="3.875" style="2" customWidth="1"/>
    <col min="2329" max="2329" width="4.25" style="2" customWidth="1"/>
    <col min="2330" max="2339" width="3.875" style="2" customWidth="1"/>
    <col min="2340" max="2346" width="3.375" style="2" customWidth="1"/>
    <col min="2347" max="2558" width="11.375" style="2"/>
    <col min="2559" max="2559" width="0" style="2" hidden="1" customWidth="1"/>
    <col min="2560" max="2584" width="3.875" style="2" customWidth="1"/>
    <col min="2585" max="2585" width="4.25" style="2" customWidth="1"/>
    <col min="2586" max="2595" width="3.875" style="2" customWidth="1"/>
    <col min="2596" max="2602" width="3.375" style="2" customWidth="1"/>
    <col min="2603" max="2814" width="11.375" style="2"/>
    <col min="2815" max="2815" width="0" style="2" hidden="1" customWidth="1"/>
    <col min="2816" max="2840" width="3.875" style="2" customWidth="1"/>
    <col min="2841" max="2841" width="4.25" style="2" customWidth="1"/>
    <col min="2842" max="2851" width="3.875" style="2" customWidth="1"/>
    <col min="2852" max="2858" width="3.375" style="2" customWidth="1"/>
    <col min="2859" max="3070" width="11.375" style="2"/>
    <col min="3071" max="3071" width="0" style="2" hidden="1" customWidth="1"/>
    <col min="3072" max="3096" width="3.875" style="2" customWidth="1"/>
    <col min="3097" max="3097" width="4.25" style="2" customWidth="1"/>
    <col min="3098" max="3107" width="3.875" style="2" customWidth="1"/>
    <col min="3108" max="3114" width="3.375" style="2" customWidth="1"/>
    <col min="3115" max="3326" width="11.375" style="2"/>
    <col min="3327" max="3327" width="0" style="2" hidden="1" customWidth="1"/>
    <col min="3328" max="3352" width="3.875" style="2" customWidth="1"/>
    <col min="3353" max="3353" width="4.25" style="2" customWidth="1"/>
    <col min="3354" max="3363" width="3.875" style="2" customWidth="1"/>
    <col min="3364" max="3370" width="3.375" style="2" customWidth="1"/>
    <col min="3371" max="3582" width="11.375" style="2"/>
    <col min="3583" max="3583" width="0" style="2" hidden="1" customWidth="1"/>
    <col min="3584" max="3608" width="3.875" style="2" customWidth="1"/>
    <col min="3609" max="3609" width="4.25" style="2" customWidth="1"/>
    <col min="3610" max="3619" width="3.875" style="2" customWidth="1"/>
    <col min="3620" max="3626" width="3.375" style="2" customWidth="1"/>
    <col min="3627" max="3838" width="11.375" style="2"/>
    <col min="3839" max="3839" width="0" style="2" hidden="1" customWidth="1"/>
    <col min="3840" max="3864" width="3.875" style="2" customWidth="1"/>
    <col min="3865" max="3865" width="4.25" style="2" customWidth="1"/>
    <col min="3866" max="3875" width="3.875" style="2" customWidth="1"/>
    <col min="3876" max="3882" width="3.375" style="2" customWidth="1"/>
    <col min="3883" max="4094" width="11.375" style="2"/>
    <col min="4095" max="4095" width="0" style="2" hidden="1" customWidth="1"/>
    <col min="4096" max="4120" width="3.875" style="2" customWidth="1"/>
    <col min="4121" max="4121" width="4.25" style="2" customWidth="1"/>
    <col min="4122" max="4131" width="3.875" style="2" customWidth="1"/>
    <col min="4132" max="4138" width="3.375" style="2" customWidth="1"/>
    <col min="4139" max="4350" width="11.375" style="2"/>
    <col min="4351" max="4351" width="0" style="2" hidden="1" customWidth="1"/>
    <col min="4352" max="4376" width="3.875" style="2" customWidth="1"/>
    <col min="4377" max="4377" width="4.25" style="2" customWidth="1"/>
    <col min="4378" max="4387" width="3.875" style="2" customWidth="1"/>
    <col min="4388" max="4394" width="3.375" style="2" customWidth="1"/>
    <col min="4395" max="4606" width="11.375" style="2"/>
    <col min="4607" max="4607" width="0" style="2" hidden="1" customWidth="1"/>
    <col min="4608" max="4632" width="3.875" style="2" customWidth="1"/>
    <col min="4633" max="4633" width="4.25" style="2" customWidth="1"/>
    <col min="4634" max="4643" width="3.875" style="2" customWidth="1"/>
    <col min="4644" max="4650" width="3.375" style="2" customWidth="1"/>
    <col min="4651" max="4862" width="11.375" style="2"/>
    <col min="4863" max="4863" width="0" style="2" hidden="1" customWidth="1"/>
    <col min="4864" max="4888" width="3.875" style="2" customWidth="1"/>
    <col min="4889" max="4889" width="4.25" style="2" customWidth="1"/>
    <col min="4890" max="4899" width="3.875" style="2" customWidth="1"/>
    <col min="4900" max="4906" width="3.375" style="2" customWidth="1"/>
    <col min="4907" max="5118" width="11.375" style="2"/>
    <col min="5119" max="5119" width="0" style="2" hidden="1" customWidth="1"/>
    <col min="5120" max="5144" width="3.875" style="2" customWidth="1"/>
    <col min="5145" max="5145" width="4.25" style="2" customWidth="1"/>
    <col min="5146" max="5155" width="3.875" style="2" customWidth="1"/>
    <col min="5156" max="5162" width="3.375" style="2" customWidth="1"/>
    <col min="5163" max="5374" width="11.375" style="2"/>
    <col min="5375" max="5375" width="0" style="2" hidden="1" customWidth="1"/>
    <col min="5376" max="5400" width="3.875" style="2" customWidth="1"/>
    <col min="5401" max="5401" width="4.25" style="2" customWidth="1"/>
    <col min="5402" max="5411" width="3.875" style="2" customWidth="1"/>
    <col min="5412" max="5418" width="3.375" style="2" customWidth="1"/>
    <col min="5419" max="5630" width="11.375" style="2"/>
    <col min="5631" max="5631" width="0" style="2" hidden="1" customWidth="1"/>
    <col min="5632" max="5656" width="3.875" style="2" customWidth="1"/>
    <col min="5657" max="5657" width="4.25" style="2" customWidth="1"/>
    <col min="5658" max="5667" width="3.875" style="2" customWidth="1"/>
    <col min="5668" max="5674" width="3.375" style="2" customWidth="1"/>
    <col min="5675" max="5886" width="11.375" style="2"/>
    <col min="5887" max="5887" width="0" style="2" hidden="1" customWidth="1"/>
    <col min="5888" max="5912" width="3.875" style="2" customWidth="1"/>
    <col min="5913" max="5913" width="4.25" style="2" customWidth="1"/>
    <col min="5914" max="5923" width="3.875" style="2" customWidth="1"/>
    <col min="5924" max="5930" width="3.375" style="2" customWidth="1"/>
    <col min="5931" max="6142" width="11.375" style="2"/>
    <col min="6143" max="6143" width="0" style="2" hidden="1" customWidth="1"/>
    <col min="6144" max="6168" width="3.875" style="2" customWidth="1"/>
    <col min="6169" max="6169" width="4.25" style="2" customWidth="1"/>
    <col min="6170" max="6179" width="3.875" style="2" customWidth="1"/>
    <col min="6180" max="6186" width="3.375" style="2" customWidth="1"/>
    <col min="6187" max="6398" width="11.375" style="2"/>
    <col min="6399" max="6399" width="0" style="2" hidden="1" customWidth="1"/>
    <col min="6400" max="6424" width="3.875" style="2" customWidth="1"/>
    <col min="6425" max="6425" width="4.25" style="2" customWidth="1"/>
    <col min="6426" max="6435" width="3.875" style="2" customWidth="1"/>
    <col min="6436" max="6442" width="3.375" style="2" customWidth="1"/>
    <col min="6443" max="6654" width="11.375" style="2"/>
    <col min="6655" max="6655" width="0" style="2" hidden="1" customWidth="1"/>
    <col min="6656" max="6680" width="3.875" style="2" customWidth="1"/>
    <col min="6681" max="6681" width="4.25" style="2" customWidth="1"/>
    <col min="6682" max="6691" width="3.875" style="2" customWidth="1"/>
    <col min="6692" max="6698" width="3.375" style="2" customWidth="1"/>
    <col min="6699" max="6910" width="11.375" style="2"/>
    <col min="6911" max="6911" width="0" style="2" hidden="1" customWidth="1"/>
    <col min="6912" max="6936" width="3.875" style="2" customWidth="1"/>
    <col min="6937" max="6937" width="4.25" style="2" customWidth="1"/>
    <col min="6938" max="6947" width="3.875" style="2" customWidth="1"/>
    <col min="6948" max="6954" width="3.375" style="2" customWidth="1"/>
    <col min="6955" max="7166" width="11.375" style="2"/>
    <col min="7167" max="7167" width="0" style="2" hidden="1" customWidth="1"/>
    <col min="7168" max="7192" width="3.875" style="2" customWidth="1"/>
    <col min="7193" max="7193" width="4.25" style="2" customWidth="1"/>
    <col min="7194" max="7203" width="3.875" style="2" customWidth="1"/>
    <col min="7204" max="7210" width="3.375" style="2" customWidth="1"/>
    <col min="7211" max="7422" width="11.375" style="2"/>
    <col min="7423" max="7423" width="0" style="2" hidden="1" customWidth="1"/>
    <col min="7424" max="7448" width="3.875" style="2" customWidth="1"/>
    <col min="7449" max="7449" width="4.25" style="2" customWidth="1"/>
    <col min="7450" max="7459" width="3.875" style="2" customWidth="1"/>
    <col min="7460" max="7466" width="3.375" style="2" customWidth="1"/>
    <col min="7467" max="7678" width="11.375" style="2"/>
    <col min="7679" max="7679" width="0" style="2" hidden="1" customWidth="1"/>
    <col min="7680" max="7704" width="3.875" style="2" customWidth="1"/>
    <col min="7705" max="7705" width="4.25" style="2" customWidth="1"/>
    <col min="7706" max="7715" width="3.875" style="2" customWidth="1"/>
    <col min="7716" max="7722" width="3.375" style="2" customWidth="1"/>
    <col min="7723" max="7934" width="11.375" style="2"/>
    <col min="7935" max="7935" width="0" style="2" hidden="1" customWidth="1"/>
    <col min="7936" max="7960" width="3.875" style="2" customWidth="1"/>
    <col min="7961" max="7961" width="4.25" style="2" customWidth="1"/>
    <col min="7962" max="7971" width="3.875" style="2" customWidth="1"/>
    <col min="7972" max="7978" width="3.375" style="2" customWidth="1"/>
    <col min="7979" max="8190" width="11.375" style="2"/>
    <col min="8191" max="8191" width="0" style="2" hidden="1" customWidth="1"/>
    <col min="8192" max="8216" width="3.875" style="2" customWidth="1"/>
    <col min="8217" max="8217" width="4.25" style="2" customWidth="1"/>
    <col min="8218" max="8227" width="3.875" style="2" customWidth="1"/>
    <col min="8228" max="8234" width="3.375" style="2" customWidth="1"/>
    <col min="8235" max="8446" width="11.375" style="2"/>
    <col min="8447" max="8447" width="0" style="2" hidden="1" customWidth="1"/>
    <col min="8448" max="8472" width="3.875" style="2" customWidth="1"/>
    <col min="8473" max="8473" width="4.25" style="2" customWidth="1"/>
    <col min="8474" max="8483" width="3.875" style="2" customWidth="1"/>
    <col min="8484" max="8490" width="3.375" style="2" customWidth="1"/>
    <col min="8491" max="8702" width="11.375" style="2"/>
    <col min="8703" max="8703" width="0" style="2" hidden="1" customWidth="1"/>
    <col min="8704" max="8728" width="3.875" style="2" customWidth="1"/>
    <col min="8729" max="8729" width="4.25" style="2" customWidth="1"/>
    <col min="8730" max="8739" width="3.875" style="2" customWidth="1"/>
    <col min="8740" max="8746" width="3.375" style="2" customWidth="1"/>
    <col min="8747" max="8958" width="11.375" style="2"/>
    <col min="8959" max="8959" width="0" style="2" hidden="1" customWidth="1"/>
    <col min="8960" max="8984" width="3.875" style="2" customWidth="1"/>
    <col min="8985" max="8985" width="4.25" style="2" customWidth="1"/>
    <col min="8986" max="8995" width="3.875" style="2" customWidth="1"/>
    <col min="8996" max="9002" width="3.375" style="2" customWidth="1"/>
    <col min="9003" max="9214" width="11.375" style="2"/>
    <col min="9215" max="9215" width="0" style="2" hidden="1" customWidth="1"/>
    <col min="9216" max="9240" width="3.875" style="2" customWidth="1"/>
    <col min="9241" max="9241" width="4.25" style="2" customWidth="1"/>
    <col min="9242" max="9251" width="3.875" style="2" customWidth="1"/>
    <col min="9252" max="9258" width="3.375" style="2" customWidth="1"/>
    <col min="9259" max="9470" width="11.375" style="2"/>
    <col min="9471" max="9471" width="0" style="2" hidden="1" customWidth="1"/>
    <col min="9472" max="9496" width="3.875" style="2" customWidth="1"/>
    <col min="9497" max="9497" width="4.25" style="2" customWidth="1"/>
    <col min="9498" max="9507" width="3.875" style="2" customWidth="1"/>
    <col min="9508" max="9514" width="3.375" style="2" customWidth="1"/>
    <col min="9515" max="9726" width="11.375" style="2"/>
    <col min="9727" max="9727" width="0" style="2" hidden="1" customWidth="1"/>
    <col min="9728" max="9752" width="3.875" style="2" customWidth="1"/>
    <col min="9753" max="9753" width="4.25" style="2" customWidth="1"/>
    <col min="9754" max="9763" width="3.875" style="2" customWidth="1"/>
    <col min="9764" max="9770" width="3.375" style="2" customWidth="1"/>
    <col min="9771" max="9982" width="11.375" style="2"/>
    <col min="9983" max="9983" width="0" style="2" hidden="1" customWidth="1"/>
    <col min="9984" max="10008" width="3.875" style="2" customWidth="1"/>
    <col min="10009" max="10009" width="4.25" style="2" customWidth="1"/>
    <col min="10010" max="10019" width="3.875" style="2" customWidth="1"/>
    <col min="10020" max="10026" width="3.375" style="2" customWidth="1"/>
    <col min="10027" max="10238" width="11.375" style="2"/>
    <col min="10239" max="10239" width="0" style="2" hidden="1" customWidth="1"/>
    <col min="10240" max="10264" width="3.875" style="2" customWidth="1"/>
    <col min="10265" max="10265" width="4.25" style="2" customWidth="1"/>
    <col min="10266" max="10275" width="3.875" style="2" customWidth="1"/>
    <col min="10276" max="10282" width="3.375" style="2" customWidth="1"/>
    <col min="10283" max="10494" width="11.375" style="2"/>
    <col min="10495" max="10495" width="0" style="2" hidden="1" customWidth="1"/>
    <col min="10496" max="10520" width="3.875" style="2" customWidth="1"/>
    <col min="10521" max="10521" width="4.25" style="2" customWidth="1"/>
    <col min="10522" max="10531" width="3.875" style="2" customWidth="1"/>
    <col min="10532" max="10538" width="3.375" style="2" customWidth="1"/>
    <col min="10539" max="10750" width="11.375" style="2"/>
    <col min="10751" max="10751" width="0" style="2" hidden="1" customWidth="1"/>
    <col min="10752" max="10776" width="3.875" style="2" customWidth="1"/>
    <col min="10777" max="10777" width="4.25" style="2" customWidth="1"/>
    <col min="10778" max="10787" width="3.875" style="2" customWidth="1"/>
    <col min="10788" max="10794" width="3.375" style="2" customWidth="1"/>
    <col min="10795" max="11006" width="11.375" style="2"/>
    <col min="11007" max="11007" width="0" style="2" hidden="1" customWidth="1"/>
    <col min="11008" max="11032" width="3.875" style="2" customWidth="1"/>
    <col min="11033" max="11033" width="4.25" style="2" customWidth="1"/>
    <col min="11034" max="11043" width="3.875" style="2" customWidth="1"/>
    <col min="11044" max="11050" width="3.375" style="2" customWidth="1"/>
    <col min="11051" max="11262" width="11.375" style="2"/>
    <col min="11263" max="11263" width="0" style="2" hidden="1" customWidth="1"/>
    <col min="11264" max="11288" width="3.875" style="2" customWidth="1"/>
    <col min="11289" max="11289" width="4.25" style="2" customWidth="1"/>
    <col min="11290" max="11299" width="3.875" style="2" customWidth="1"/>
    <col min="11300" max="11306" width="3.375" style="2" customWidth="1"/>
    <col min="11307" max="11518" width="11.375" style="2"/>
    <col min="11519" max="11519" width="0" style="2" hidden="1" customWidth="1"/>
    <col min="11520" max="11544" width="3.875" style="2" customWidth="1"/>
    <col min="11545" max="11545" width="4.25" style="2" customWidth="1"/>
    <col min="11546" max="11555" width="3.875" style="2" customWidth="1"/>
    <col min="11556" max="11562" width="3.375" style="2" customWidth="1"/>
    <col min="11563" max="11774" width="11.375" style="2"/>
    <col min="11775" max="11775" width="0" style="2" hidden="1" customWidth="1"/>
    <col min="11776" max="11800" width="3.875" style="2" customWidth="1"/>
    <col min="11801" max="11801" width="4.25" style="2" customWidth="1"/>
    <col min="11802" max="11811" width="3.875" style="2" customWidth="1"/>
    <col min="11812" max="11818" width="3.375" style="2" customWidth="1"/>
    <col min="11819" max="12030" width="11.375" style="2"/>
    <col min="12031" max="12031" width="0" style="2" hidden="1" customWidth="1"/>
    <col min="12032" max="12056" width="3.875" style="2" customWidth="1"/>
    <col min="12057" max="12057" width="4.25" style="2" customWidth="1"/>
    <col min="12058" max="12067" width="3.875" style="2" customWidth="1"/>
    <col min="12068" max="12074" width="3.375" style="2" customWidth="1"/>
    <col min="12075" max="12286" width="11.375" style="2"/>
    <col min="12287" max="12287" width="0" style="2" hidden="1" customWidth="1"/>
    <col min="12288" max="12312" width="3.875" style="2" customWidth="1"/>
    <col min="12313" max="12313" width="4.25" style="2" customWidth="1"/>
    <col min="12314" max="12323" width="3.875" style="2" customWidth="1"/>
    <col min="12324" max="12330" width="3.375" style="2" customWidth="1"/>
    <col min="12331" max="12542" width="11.375" style="2"/>
    <col min="12543" max="12543" width="0" style="2" hidden="1" customWidth="1"/>
    <col min="12544" max="12568" width="3.875" style="2" customWidth="1"/>
    <col min="12569" max="12569" width="4.25" style="2" customWidth="1"/>
    <col min="12570" max="12579" width="3.875" style="2" customWidth="1"/>
    <col min="12580" max="12586" width="3.375" style="2" customWidth="1"/>
    <col min="12587" max="12798" width="11.375" style="2"/>
    <col min="12799" max="12799" width="0" style="2" hidden="1" customWidth="1"/>
    <col min="12800" max="12824" width="3.875" style="2" customWidth="1"/>
    <col min="12825" max="12825" width="4.25" style="2" customWidth="1"/>
    <col min="12826" max="12835" width="3.875" style="2" customWidth="1"/>
    <col min="12836" max="12842" width="3.375" style="2" customWidth="1"/>
    <col min="12843" max="13054" width="11.375" style="2"/>
    <col min="13055" max="13055" width="0" style="2" hidden="1" customWidth="1"/>
    <col min="13056" max="13080" width="3.875" style="2" customWidth="1"/>
    <col min="13081" max="13081" width="4.25" style="2" customWidth="1"/>
    <col min="13082" max="13091" width="3.875" style="2" customWidth="1"/>
    <col min="13092" max="13098" width="3.375" style="2" customWidth="1"/>
    <col min="13099" max="13310" width="11.375" style="2"/>
    <col min="13311" max="13311" width="0" style="2" hidden="1" customWidth="1"/>
    <col min="13312" max="13336" width="3.875" style="2" customWidth="1"/>
    <col min="13337" max="13337" width="4.25" style="2" customWidth="1"/>
    <col min="13338" max="13347" width="3.875" style="2" customWidth="1"/>
    <col min="13348" max="13354" width="3.375" style="2" customWidth="1"/>
    <col min="13355" max="13566" width="11.375" style="2"/>
    <col min="13567" max="13567" width="0" style="2" hidden="1" customWidth="1"/>
    <col min="13568" max="13592" width="3.875" style="2" customWidth="1"/>
    <col min="13593" max="13593" width="4.25" style="2" customWidth="1"/>
    <col min="13594" max="13603" width="3.875" style="2" customWidth="1"/>
    <col min="13604" max="13610" width="3.375" style="2" customWidth="1"/>
    <col min="13611" max="13822" width="11.375" style="2"/>
    <col min="13823" max="13823" width="0" style="2" hidden="1" customWidth="1"/>
    <col min="13824" max="13848" width="3.875" style="2" customWidth="1"/>
    <col min="13849" max="13849" width="4.25" style="2" customWidth="1"/>
    <col min="13850" max="13859" width="3.875" style="2" customWidth="1"/>
    <col min="13860" max="13866" width="3.375" style="2" customWidth="1"/>
    <col min="13867" max="14078" width="11.375" style="2"/>
    <col min="14079" max="14079" width="0" style="2" hidden="1" customWidth="1"/>
    <col min="14080" max="14104" width="3.875" style="2" customWidth="1"/>
    <col min="14105" max="14105" width="4.25" style="2" customWidth="1"/>
    <col min="14106" max="14115" width="3.875" style="2" customWidth="1"/>
    <col min="14116" max="14122" width="3.375" style="2" customWidth="1"/>
    <col min="14123" max="14334" width="11.375" style="2"/>
    <col min="14335" max="14335" width="0" style="2" hidden="1" customWidth="1"/>
    <col min="14336" max="14360" width="3.875" style="2" customWidth="1"/>
    <col min="14361" max="14361" width="4.25" style="2" customWidth="1"/>
    <col min="14362" max="14371" width="3.875" style="2" customWidth="1"/>
    <col min="14372" max="14378" width="3.375" style="2" customWidth="1"/>
    <col min="14379" max="14590" width="11.375" style="2"/>
    <col min="14591" max="14591" width="0" style="2" hidden="1" customWidth="1"/>
    <col min="14592" max="14616" width="3.875" style="2" customWidth="1"/>
    <col min="14617" max="14617" width="4.25" style="2" customWidth="1"/>
    <col min="14618" max="14627" width="3.875" style="2" customWidth="1"/>
    <col min="14628" max="14634" width="3.375" style="2" customWidth="1"/>
    <col min="14635" max="14846" width="11.375" style="2"/>
    <col min="14847" max="14847" width="0" style="2" hidden="1" customWidth="1"/>
    <col min="14848" max="14872" width="3.875" style="2" customWidth="1"/>
    <col min="14873" max="14873" width="4.25" style="2" customWidth="1"/>
    <col min="14874" max="14883" width="3.875" style="2" customWidth="1"/>
    <col min="14884" max="14890" width="3.375" style="2" customWidth="1"/>
    <col min="14891" max="15102" width="11.375" style="2"/>
    <col min="15103" max="15103" width="0" style="2" hidden="1" customWidth="1"/>
    <col min="15104" max="15128" width="3.875" style="2" customWidth="1"/>
    <col min="15129" max="15129" width="4.25" style="2" customWidth="1"/>
    <col min="15130" max="15139" width="3.875" style="2" customWidth="1"/>
    <col min="15140" max="15146" width="3.375" style="2" customWidth="1"/>
    <col min="15147" max="15358" width="11.375" style="2"/>
    <col min="15359" max="15359" width="0" style="2" hidden="1" customWidth="1"/>
    <col min="15360" max="15384" width="3.875" style="2" customWidth="1"/>
    <col min="15385" max="15385" width="4.25" style="2" customWidth="1"/>
    <col min="15386" max="15395" width="3.875" style="2" customWidth="1"/>
    <col min="15396" max="15402" width="3.375" style="2" customWidth="1"/>
    <col min="15403" max="15614" width="11.375" style="2"/>
    <col min="15615" max="15615" width="0" style="2" hidden="1" customWidth="1"/>
    <col min="15616" max="15640" width="3.875" style="2" customWidth="1"/>
    <col min="15641" max="15641" width="4.25" style="2" customWidth="1"/>
    <col min="15642" max="15651" width="3.875" style="2" customWidth="1"/>
    <col min="15652" max="15658" width="3.375" style="2" customWidth="1"/>
    <col min="15659" max="15870" width="11.375" style="2"/>
    <col min="15871" max="15871" width="0" style="2" hidden="1" customWidth="1"/>
    <col min="15872" max="15896" width="3.875" style="2" customWidth="1"/>
    <col min="15897" max="15897" width="4.25" style="2" customWidth="1"/>
    <col min="15898" max="15907" width="3.875" style="2" customWidth="1"/>
    <col min="15908" max="15914" width="3.375" style="2" customWidth="1"/>
    <col min="15915" max="16126" width="11.375" style="2"/>
    <col min="16127" max="16127" width="0" style="2" hidden="1" customWidth="1"/>
    <col min="16128" max="16152" width="3.875" style="2" customWidth="1"/>
    <col min="16153" max="16153" width="4.25" style="2" customWidth="1"/>
    <col min="16154" max="16163" width="3.875" style="2" customWidth="1"/>
    <col min="16164" max="16170" width="3.375" style="2" customWidth="1"/>
    <col min="16171" max="16384" width="11.375" style="2"/>
  </cols>
  <sheetData>
    <row r="1" spans="2:42" ht="25.5">
      <c r="L1" s="711" t="s">
        <v>11</v>
      </c>
      <c r="M1" s="711"/>
      <c r="N1" s="711"/>
      <c r="O1" s="711"/>
      <c r="P1" s="711"/>
      <c r="Q1" s="711"/>
      <c r="R1" s="711"/>
      <c r="S1" s="711"/>
      <c r="T1" s="711"/>
      <c r="U1" s="711"/>
      <c r="V1" s="711"/>
      <c r="W1" s="711"/>
      <c r="X1" s="711"/>
      <c r="Y1" s="711"/>
      <c r="Z1" s="711"/>
      <c r="AA1" s="711"/>
      <c r="AD1" s="3"/>
      <c r="AE1" s="3"/>
      <c r="AF1" s="3"/>
      <c r="AG1" s="3"/>
      <c r="AH1" s="3"/>
      <c r="AI1" s="3"/>
      <c r="AJ1" s="3"/>
      <c r="AK1" s="3"/>
      <c r="AL1" s="3"/>
      <c r="AM1" s="3"/>
      <c r="AN1" s="3"/>
      <c r="AO1" s="3"/>
      <c r="AP1" s="3"/>
    </row>
    <row r="2" spans="2:42" ht="25.5">
      <c r="L2" s="711"/>
      <c r="M2" s="711"/>
      <c r="N2" s="711"/>
      <c r="O2" s="711"/>
      <c r="P2" s="711"/>
      <c r="Q2" s="711"/>
      <c r="R2" s="711"/>
      <c r="S2" s="711"/>
      <c r="T2" s="711"/>
      <c r="U2" s="711"/>
      <c r="V2" s="711"/>
      <c r="W2" s="711"/>
      <c r="X2" s="711"/>
      <c r="Y2" s="711"/>
      <c r="Z2" s="711"/>
      <c r="AA2" s="711"/>
      <c r="AD2" s="3"/>
      <c r="AE2" s="3"/>
      <c r="AF2" s="3"/>
      <c r="AG2" s="3"/>
      <c r="AH2" s="3"/>
      <c r="AI2" s="3"/>
      <c r="AJ2" s="3"/>
      <c r="AK2" s="3"/>
      <c r="AL2" s="3"/>
      <c r="AM2" s="164" t="s">
        <v>263</v>
      </c>
      <c r="AN2" s="3"/>
      <c r="AO2" s="3"/>
      <c r="AP2" s="3"/>
    </row>
    <row r="3" spans="2:42" ht="18.75" customHeight="1" thickBot="1">
      <c r="L3" s="711"/>
      <c r="M3" s="711"/>
      <c r="N3" s="711"/>
      <c r="O3" s="711"/>
      <c r="P3" s="711"/>
      <c r="Q3" s="711"/>
      <c r="R3" s="711"/>
      <c r="S3" s="711"/>
      <c r="T3" s="711"/>
      <c r="U3" s="711"/>
      <c r="V3" s="711"/>
      <c r="W3" s="711"/>
      <c r="X3" s="711"/>
      <c r="Y3" s="711"/>
      <c r="Z3" s="711"/>
      <c r="AA3" s="711"/>
      <c r="AD3" s="3"/>
      <c r="AE3" s="3"/>
      <c r="AF3" s="3"/>
      <c r="AG3" s="3"/>
      <c r="AH3" s="3"/>
      <c r="AI3" s="3"/>
      <c r="AJ3" s="3"/>
      <c r="AK3" s="3"/>
      <c r="AL3" s="3"/>
      <c r="AM3" s="194" t="s">
        <v>292</v>
      </c>
      <c r="AN3" s="3"/>
      <c r="AO3" s="3"/>
      <c r="AP3" s="3"/>
    </row>
    <row r="4" spans="2:42" ht="13.5" customHeight="1">
      <c r="B4" s="736" t="s">
        <v>12</v>
      </c>
      <c r="C4" s="712" t="s">
        <v>13</v>
      </c>
      <c r="D4" s="713"/>
      <c r="E4" s="739"/>
      <c r="F4" s="712" t="s">
        <v>462</v>
      </c>
      <c r="G4" s="713"/>
      <c r="H4" s="713"/>
      <c r="I4" s="721" t="s">
        <v>403</v>
      </c>
      <c r="J4" s="722"/>
      <c r="K4" s="741"/>
      <c r="L4" s="721" t="s">
        <v>101</v>
      </c>
      <c r="M4" s="722"/>
      <c r="N4" s="722"/>
      <c r="O4" s="712" t="s">
        <v>14</v>
      </c>
      <c r="P4" s="713"/>
      <c r="Q4" s="713"/>
      <c r="R4" s="713"/>
      <c r="S4" s="713"/>
      <c r="T4" s="714"/>
    </row>
    <row r="5" spans="2:42" ht="13.5" customHeight="1">
      <c r="B5" s="737"/>
      <c r="C5" s="715"/>
      <c r="D5" s="716"/>
      <c r="E5" s="740"/>
      <c r="F5" s="715"/>
      <c r="G5" s="716"/>
      <c r="H5" s="716"/>
      <c r="I5" s="723"/>
      <c r="J5" s="724"/>
      <c r="K5" s="742"/>
      <c r="L5" s="723"/>
      <c r="M5" s="724"/>
      <c r="N5" s="724"/>
      <c r="O5" s="715"/>
      <c r="P5" s="716"/>
      <c r="Q5" s="716"/>
      <c r="R5" s="716"/>
      <c r="S5" s="716"/>
      <c r="T5" s="717"/>
    </row>
    <row r="6" spans="2:42" ht="14.25" thickBot="1">
      <c r="B6" s="737"/>
      <c r="C6" s="5"/>
      <c r="D6" s="4"/>
      <c r="E6" s="4"/>
      <c r="F6" s="5"/>
      <c r="G6" s="6"/>
      <c r="H6" s="4"/>
      <c r="I6" s="5"/>
      <c r="J6" s="6"/>
      <c r="K6" s="4"/>
      <c r="L6" s="5"/>
      <c r="M6" s="6"/>
      <c r="N6" s="6"/>
      <c r="O6" s="5"/>
      <c r="P6" s="6"/>
      <c r="Q6" s="6"/>
      <c r="R6" s="6"/>
      <c r="S6" s="6"/>
      <c r="T6" s="7"/>
      <c r="AA6" s="4"/>
      <c r="AB6" s="4"/>
      <c r="AC6" s="4"/>
      <c r="AD6" s="4"/>
      <c r="AE6" s="4"/>
      <c r="AF6" s="4"/>
      <c r="AG6" s="4"/>
      <c r="AH6" s="4"/>
      <c r="AI6" s="4"/>
      <c r="AJ6" s="4"/>
      <c r="AK6" s="4"/>
    </row>
    <row r="7" spans="2:42" ht="14.25">
      <c r="B7" s="737"/>
      <c r="C7" s="8"/>
      <c r="D7" s="4"/>
      <c r="E7" s="4"/>
      <c r="F7" s="8"/>
      <c r="G7" s="4"/>
      <c r="H7" s="4"/>
      <c r="I7" s="8"/>
      <c r="J7" s="4"/>
      <c r="K7" s="4"/>
      <c r="L7" s="8"/>
      <c r="M7" s="4"/>
      <c r="N7" s="4"/>
      <c r="O7" s="8"/>
      <c r="P7" s="4"/>
      <c r="Q7" s="4"/>
      <c r="R7" s="4"/>
      <c r="S7" s="4"/>
      <c r="T7" s="9"/>
      <c r="AA7" s="16"/>
      <c r="AB7" s="17"/>
      <c r="AC7" s="17"/>
      <c r="AD7" s="17"/>
      <c r="AE7" s="17"/>
      <c r="AF7" s="17"/>
      <c r="AG7" s="17"/>
      <c r="AH7" s="17"/>
      <c r="AI7" s="17"/>
      <c r="AJ7" s="17"/>
      <c r="AK7" s="18"/>
      <c r="AL7" s="4"/>
    </row>
    <row r="8" spans="2:42" ht="14.25">
      <c r="B8" s="737"/>
      <c r="C8" s="8"/>
      <c r="D8" s="4"/>
      <c r="E8" s="4"/>
      <c r="F8" s="8"/>
      <c r="G8" s="4"/>
      <c r="H8" s="4"/>
      <c r="I8" s="8"/>
      <c r="J8" s="4"/>
      <c r="K8" s="4"/>
      <c r="L8" s="8"/>
      <c r="M8" s="4"/>
      <c r="N8" s="4"/>
      <c r="O8" s="8"/>
      <c r="P8" s="4"/>
      <c r="Q8" s="4"/>
      <c r="R8" s="4"/>
      <c r="S8" s="4"/>
      <c r="T8" s="9"/>
      <c r="AA8" s="718">
        <f>Z15</f>
        <v>0</v>
      </c>
      <c r="AB8" s="719"/>
      <c r="AC8" s="719"/>
      <c r="AD8" s="719"/>
      <c r="AE8" s="719"/>
      <c r="AF8" s="719"/>
      <c r="AG8" s="719"/>
      <c r="AH8" s="719"/>
      <c r="AI8" s="10" t="s">
        <v>15</v>
      </c>
      <c r="AJ8" s="10"/>
      <c r="AK8" s="11"/>
      <c r="AL8" s="4"/>
    </row>
    <row r="9" spans="2:42" ht="15" thickBot="1">
      <c r="B9" s="738"/>
      <c r="C9" s="12"/>
      <c r="D9" s="13"/>
      <c r="E9" s="14"/>
      <c r="F9" s="12"/>
      <c r="G9" s="13"/>
      <c r="H9" s="14"/>
      <c r="I9" s="12"/>
      <c r="J9" s="13"/>
      <c r="K9" s="13"/>
      <c r="L9" s="12"/>
      <c r="M9" s="13"/>
      <c r="N9" s="13"/>
      <c r="O9" s="12"/>
      <c r="P9" s="13"/>
      <c r="Q9" s="13"/>
      <c r="R9" s="13"/>
      <c r="S9" s="13"/>
      <c r="T9" s="15"/>
      <c r="U9" s="4"/>
      <c r="V9" s="4"/>
      <c r="W9" s="4"/>
      <c r="X9" s="4"/>
      <c r="Y9" s="4"/>
      <c r="Z9" s="4"/>
      <c r="AA9" s="73"/>
      <c r="AB9" s="74"/>
      <c r="AC9" s="74"/>
      <c r="AD9" s="74"/>
      <c r="AE9" s="74"/>
      <c r="AF9" s="74"/>
      <c r="AG9" s="74"/>
      <c r="AH9" s="74"/>
      <c r="AI9" s="74"/>
      <c r="AJ9" s="74"/>
      <c r="AK9" s="75"/>
      <c r="AL9" s="4"/>
    </row>
    <row r="10" spans="2:42" ht="14.25">
      <c r="B10" s="16"/>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8"/>
      <c r="AL10" s="4"/>
    </row>
    <row r="11" spans="2:42" ht="14.25">
      <c r="B11" s="19"/>
      <c r="C11" s="10"/>
      <c r="D11" s="720" t="s">
        <v>16</v>
      </c>
      <c r="E11" s="720"/>
      <c r="F11" s="720"/>
      <c r="G11" s="720"/>
      <c r="H11" s="720"/>
      <c r="I11" s="720"/>
      <c r="J11" s="720"/>
      <c r="K11" s="720"/>
      <c r="L11" s="720"/>
      <c r="M11" s="720"/>
      <c r="N11" s="720"/>
      <c r="O11" s="720"/>
      <c r="P11" s="720"/>
      <c r="Q11" s="720"/>
      <c r="R11" s="720"/>
      <c r="S11" s="720"/>
      <c r="T11" s="720"/>
      <c r="U11" s="720"/>
      <c r="V11" s="76"/>
      <c r="W11" s="76"/>
      <c r="X11" s="720" t="s">
        <v>17</v>
      </c>
      <c r="Y11" s="720"/>
      <c r="Z11" s="720"/>
      <c r="AA11" s="10"/>
      <c r="AB11" s="10"/>
      <c r="AC11" s="45" t="str">
        <f>データ!E22</f>
        <v>農林整備課参事兼班長</v>
      </c>
      <c r="AD11" s="10"/>
      <c r="AE11" s="10"/>
      <c r="AF11" s="10"/>
      <c r="AG11" s="10"/>
      <c r="AH11" s="10"/>
      <c r="AI11" s="10"/>
      <c r="AJ11" s="10"/>
      <c r="AK11" s="11"/>
      <c r="AL11" s="4"/>
    </row>
    <row r="12" spans="2:42" ht="14.25">
      <c r="B12" s="19"/>
      <c r="C12" s="10"/>
      <c r="D12" s="10"/>
      <c r="E12" s="10"/>
      <c r="F12" s="10"/>
      <c r="G12" s="10"/>
      <c r="H12" s="10"/>
      <c r="I12" s="10"/>
      <c r="J12" s="10"/>
      <c r="K12" s="10"/>
      <c r="L12" s="10"/>
      <c r="M12" s="10"/>
      <c r="N12" s="10"/>
      <c r="O12" s="10"/>
      <c r="P12" s="10"/>
      <c r="Q12" s="10"/>
      <c r="R12" s="10"/>
      <c r="S12" s="10"/>
      <c r="T12" s="10"/>
      <c r="U12" s="76"/>
      <c r="V12" s="76"/>
      <c r="W12" s="76"/>
      <c r="X12" s="76"/>
      <c r="Y12" s="76"/>
      <c r="Z12" s="76"/>
      <c r="AA12" s="76"/>
      <c r="AB12" s="76"/>
      <c r="AC12" s="10"/>
      <c r="AD12" s="10"/>
      <c r="AE12" s="10"/>
      <c r="AF12" s="10"/>
      <c r="AG12" s="10"/>
      <c r="AH12" s="10"/>
      <c r="AI12" s="10"/>
      <c r="AJ12" s="10"/>
      <c r="AK12" s="11"/>
      <c r="AL12" s="4"/>
    </row>
    <row r="13" spans="2:42" ht="14.25">
      <c r="B13" s="19"/>
      <c r="C13" s="10"/>
      <c r="D13" s="10"/>
      <c r="E13" s="10"/>
      <c r="F13" s="10"/>
      <c r="G13" s="10"/>
      <c r="H13" s="10"/>
      <c r="I13" s="10"/>
      <c r="J13" s="10"/>
      <c r="K13" s="10"/>
      <c r="L13" s="10"/>
      <c r="M13" s="10"/>
      <c r="N13" s="10"/>
      <c r="O13" s="10"/>
      <c r="P13" s="10"/>
      <c r="Q13" s="10"/>
      <c r="R13" s="10"/>
      <c r="S13" s="10"/>
      <c r="T13" s="10"/>
      <c r="U13" s="10"/>
      <c r="V13" s="10"/>
      <c r="W13" s="10"/>
      <c r="X13" s="76"/>
      <c r="Y13" s="10" t="s">
        <v>18</v>
      </c>
      <c r="Z13" s="10"/>
      <c r="AA13" s="10"/>
      <c r="AB13" s="10"/>
      <c r="AC13" s="76"/>
      <c r="AD13" s="45" t="str">
        <f>データ!F22</f>
        <v>神田　友宏</v>
      </c>
      <c r="AE13" s="76"/>
      <c r="AF13" s="76"/>
      <c r="AG13" s="10"/>
      <c r="AH13" s="10"/>
      <c r="AI13" s="10"/>
      <c r="AJ13" s="10"/>
      <c r="AK13" s="11"/>
      <c r="AL13" s="4"/>
    </row>
    <row r="14" spans="2:42" ht="14.25">
      <c r="B14" s="19"/>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1"/>
      <c r="AL14" s="4"/>
    </row>
    <row r="15" spans="2:42">
      <c r="B15" s="725" t="s">
        <v>19</v>
      </c>
      <c r="C15" s="726"/>
      <c r="D15" s="726"/>
      <c r="E15" s="726"/>
      <c r="F15" s="727"/>
      <c r="G15" s="728" t="str">
        <f>"　"&amp;データ!B6&amp;"　"&amp;データ!B11</f>
        <v>　Test地区　農道整備事業</v>
      </c>
      <c r="H15" s="729"/>
      <c r="I15" s="729"/>
      <c r="J15" s="729"/>
      <c r="K15" s="729"/>
      <c r="L15" s="729"/>
      <c r="M15" s="729"/>
      <c r="N15" s="729"/>
      <c r="O15" s="729"/>
      <c r="P15" s="729"/>
      <c r="Q15" s="730"/>
      <c r="R15" s="689" t="s">
        <v>20</v>
      </c>
      <c r="S15" s="690"/>
      <c r="T15" s="690"/>
      <c r="U15" s="690"/>
      <c r="V15" s="690"/>
      <c r="W15" s="690"/>
      <c r="X15" s="690"/>
      <c r="Y15" s="734"/>
      <c r="Z15" s="697">
        <f>データ!E21</f>
        <v>0</v>
      </c>
      <c r="AA15" s="698"/>
      <c r="AB15" s="698"/>
      <c r="AC15" s="698"/>
      <c r="AD15" s="698"/>
      <c r="AE15" s="698"/>
      <c r="AF15" s="698"/>
      <c r="AG15" s="699"/>
      <c r="AH15" s="689" t="s">
        <v>21</v>
      </c>
      <c r="AI15" s="690"/>
      <c r="AJ15" s="690"/>
      <c r="AK15" s="691"/>
      <c r="AL15" s="4"/>
    </row>
    <row r="16" spans="2:42">
      <c r="B16" s="725"/>
      <c r="C16" s="726"/>
      <c r="D16" s="726"/>
      <c r="E16" s="726"/>
      <c r="F16" s="727"/>
      <c r="G16" s="731"/>
      <c r="H16" s="732"/>
      <c r="I16" s="732"/>
      <c r="J16" s="732"/>
      <c r="K16" s="732"/>
      <c r="L16" s="732"/>
      <c r="M16" s="732"/>
      <c r="N16" s="732"/>
      <c r="O16" s="732"/>
      <c r="P16" s="732"/>
      <c r="Q16" s="733"/>
      <c r="R16" s="692"/>
      <c r="S16" s="693"/>
      <c r="T16" s="693"/>
      <c r="U16" s="693"/>
      <c r="V16" s="693"/>
      <c r="W16" s="693"/>
      <c r="X16" s="693"/>
      <c r="Y16" s="735"/>
      <c r="Z16" s="700"/>
      <c r="AA16" s="701"/>
      <c r="AB16" s="701"/>
      <c r="AC16" s="701"/>
      <c r="AD16" s="701"/>
      <c r="AE16" s="701"/>
      <c r="AF16" s="701"/>
      <c r="AG16" s="702"/>
      <c r="AH16" s="692"/>
      <c r="AI16" s="693"/>
      <c r="AJ16" s="693"/>
      <c r="AK16" s="694"/>
      <c r="AL16" s="4"/>
    </row>
    <row r="17" spans="2:38" ht="14.25">
      <c r="B17" s="725" t="s">
        <v>22</v>
      </c>
      <c r="C17" s="726"/>
      <c r="D17" s="726"/>
      <c r="E17" s="726"/>
      <c r="F17" s="727"/>
      <c r="G17" s="46"/>
      <c r="H17" s="743">
        <f>データ!B14</f>
        <v>0</v>
      </c>
      <c r="I17" s="743"/>
      <c r="J17" s="743"/>
      <c r="K17" s="743"/>
      <c r="L17" s="743"/>
      <c r="M17" s="743"/>
      <c r="N17" s="743"/>
      <c r="O17" s="743"/>
      <c r="P17" s="50"/>
      <c r="Q17" s="51"/>
      <c r="R17" s="689" t="s">
        <v>23</v>
      </c>
      <c r="S17" s="690"/>
      <c r="T17" s="690"/>
      <c r="U17" s="690"/>
      <c r="V17" s="690"/>
      <c r="W17" s="690"/>
      <c r="X17" s="690"/>
      <c r="Y17" s="734"/>
      <c r="Z17" s="697">
        <f>データ!E19</f>
        <v>0</v>
      </c>
      <c r="AA17" s="698"/>
      <c r="AB17" s="698"/>
      <c r="AC17" s="698"/>
      <c r="AD17" s="698"/>
      <c r="AE17" s="698"/>
      <c r="AF17" s="698"/>
      <c r="AG17" s="699"/>
      <c r="AH17" s="707" t="s">
        <v>24</v>
      </c>
      <c r="AI17" s="708"/>
      <c r="AJ17" s="708"/>
      <c r="AK17" s="695" t="s">
        <v>25</v>
      </c>
      <c r="AL17" s="4"/>
    </row>
    <row r="18" spans="2:38" ht="14.25">
      <c r="B18" s="725"/>
      <c r="C18" s="726"/>
      <c r="D18" s="726"/>
      <c r="E18" s="726"/>
      <c r="F18" s="727"/>
      <c r="G18" s="47"/>
      <c r="H18" s="744"/>
      <c r="I18" s="744"/>
      <c r="J18" s="744"/>
      <c r="K18" s="744"/>
      <c r="L18" s="744"/>
      <c r="M18" s="744"/>
      <c r="N18" s="744"/>
      <c r="O18" s="744"/>
      <c r="P18" s="48"/>
      <c r="Q18" s="49"/>
      <c r="R18" s="692"/>
      <c r="S18" s="693"/>
      <c r="T18" s="693"/>
      <c r="U18" s="693"/>
      <c r="V18" s="693"/>
      <c r="W18" s="693"/>
      <c r="X18" s="693"/>
      <c r="Y18" s="735"/>
      <c r="Z18" s="700"/>
      <c r="AA18" s="701"/>
      <c r="AB18" s="701"/>
      <c r="AC18" s="701"/>
      <c r="AD18" s="701"/>
      <c r="AE18" s="701"/>
      <c r="AF18" s="701"/>
      <c r="AG18" s="702"/>
      <c r="AH18" s="709"/>
      <c r="AI18" s="710"/>
      <c r="AJ18" s="710"/>
      <c r="AK18" s="696"/>
      <c r="AL18" s="4"/>
    </row>
    <row r="19" spans="2:38" ht="14.25" customHeight="1">
      <c r="B19" s="745" t="s">
        <v>461</v>
      </c>
      <c r="C19" s="746"/>
      <c r="D19" s="746"/>
      <c r="E19" s="746"/>
      <c r="F19" s="747"/>
      <c r="G19" s="749">
        <f>IF(データ!F17="",IF(データ!F14="",データ!F11,データ!F14),データ!F17)</f>
        <v>0</v>
      </c>
      <c r="H19" s="750"/>
      <c r="I19" s="750"/>
      <c r="J19" s="750"/>
      <c r="K19" s="750"/>
      <c r="L19" s="750"/>
      <c r="M19" s="750"/>
      <c r="N19" s="750"/>
      <c r="O19" s="750"/>
      <c r="P19" s="750"/>
      <c r="Q19" s="751"/>
      <c r="R19" s="755" t="s">
        <v>26</v>
      </c>
      <c r="S19" s="756"/>
      <c r="T19" s="756"/>
      <c r="U19" s="756"/>
      <c r="V19" s="756"/>
      <c r="W19" s="756"/>
      <c r="X19" s="756"/>
      <c r="Y19" s="757"/>
      <c r="Z19" s="24"/>
      <c r="AA19" s="705" t="s">
        <v>27</v>
      </c>
      <c r="AB19" s="24"/>
      <c r="AC19" s="683">
        <f>データ!I19</f>
        <v>0</v>
      </c>
      <c r="AD19" s="683"/>
      <c r="AE19" s="683"/>
      <c r="AF19" s="683"/>
      <c r="AG19" s="683"/>
      <c r="AH19" s="24"/>
      <c r="AI19" s="687" t="s">
        <v>28</v>
      </c>
      <c r="AJ19" s="687"/>
      <c r="AK19" s="26"/>
      <c r="AL19" s="4"/>
    </row>
    <row r="20" spans="2:38" ht="14.25">
      <c r="B20" s="748"/>
      <c r="C20" s="746"/>
      <c r="D20" s="746"/>
      <c r="E20" s="746"/>
      <c r="F20" s="747"/>
      <c r="G20" s="752"/>
      <c r="H20" s="753"/>
      <c r="I20" s="753"/>
      <c r="J20" s="753"/>
      <c r="K20" s="753"/>
      <c r="L20" s="753"/>
      <c r="M20" s="753"/>
      <c r="N20" s="753"/>
      <c r="O20" s="753"/>
      <c r="P20" s="753"/>
      <c r="Q20" s="754"/>
      <c r="R20" s="755"/>
      <c r="S20" s="756"/>
      <c r="T20" s="756"/>
      <c r="U20" s="756"/>
      <c r="V20" s="756"/>
      <c r="W20" s="756"/>
      <c r="X20" s="756"/>
      <c r="Y20" s="757"/>
      <c r="Z20" s="24"/>
      <c r="AA20" s="688"/>
      <c r="AB20" s="24"/>
      <c r="AC20" s="684"/>
      <c r="AD20" s="684"/>
      <c r="AE20" s="684"/>
      <c r="AF20" s="684"/>
      <c r="AG20" s="684"/>
      <c r="AH20" s="24"/>
      <c r="AI20" s="688"/>
      <c r="AJ20" s="688"/>
      <c r="AK20" s="26"/>
      <c r="AL20" s="4"/>
    </row>
    <row r="21" spans="2:38" ht="14.25">
      <c r="B21" s="725" t="s">
        <v>29</v>
      </c>
      <c r="C21" s="726"/>
      <c r="D21" s="726"/>
      <c r="E21" s="726"/>
      <c r="F21" s="727"/>
      <c r="G21" s="707" t="s">
        <v>27</v>
      </c>
      <c r="H21" s="758">
        <f>データ!J19</f>
        <v>0</v>
      </c>
      <c r="I21" s="758"/>
      <c r="J21" s="758"/>
      <c r="K21" s="758"/>
      <c r="L21" s="758"/>
      <c r="M21" s="758"/>
      <c r="N21" s="687" t="s">
        <v>28</v>
      </c>
      <c r="O21" s="687"/>
      <c r="P21" s="25"/>
      <c r="Q21" s="22"/>
      <c r="R21" s="77"/>
      <c r="S21" s="39"/>
      <c r="T21" s="39"/>
      <c r="U21" s="39"/>
      <c r="V21" s="39"/>
      <c r="W21" s="39"/>
      <c r="X21" s="39"/>
      <c r="Y21" s="39"/>
      <c r="Z21" s="21"/>
      <c r="AA21" s="687" t="s">
        <v>27</v>
      </c>
      <c r="AB21" s="25"/>
      <c r="AC21" s="706">
        <v>0</v>
      </c>
      <c r="AD21" s="706"/>
      <c r="AE21" s="706"/>
      <c r="AF21" s="706"/>
      <c r="AG21" s="706"/>
      <c r="AH21" s="25"/>
      <c r="AI21" s="687" t="s">
        <v>28</v>
      </c>
      <c r="AJ21" s="687"/>
      <c r="AK21" s="28"/>
      <c r="AL21" s="4"/>
    </row>
    <row r="22" spans="2:38" ht="14.25">
      <c r="B22" s="725"/>
      <c r="C22" s="726"/>
      <c r="D22" s="726"/>
      <c r="E22" s="726"/>
      <c r="F22" s="727"/>
      <c r="G22" s="709"/>
      <c r="H22" s="759"/>
      <c r="I22" s="759"/>
      <c r="J22" s="759"/>
      <c r="K22" s="759"/>
      <c r="L22" s="759"/>
      <c r="M22" s="759"/>
      <c r="N22" s="688"/>
      <c r="O22" s="688"/>
      <c r="P22" s="27"/>
      <c r="Q22" s="23"/>
      <c r="R22" s="755" t="s">
        <v>30</v>
      </c>
      <c r="S22" s="756"/>
      <c r="T22" s="756"/>
      <c r="U22" s="756"/>
      <c r="V22" s="756"/>
      <c r="W22" s="756"/>
      <c r="X22" s="756"/>
      <c r="Y22" s="756"/>
      <c r="Z22" s="36"/>
      <c r="AA22" s="705"/>
      <c r="AB22" s="24"/>
      <c r="AC22" s="703"/>
      <c r="AD22" s="703"/>
      <c r="AE22" s="703"/>
      <c r="AF22" s="703"/>
      <c r="AG22" s="703"/>
      <c r="AH22" s="24"/>
      <c r="AI22" s="705"/>
      <c r="AJ22" s="705"/>
      <c r="AK22" s="26"/>
      <c r="AL22" s="4"/>
    </row>
    <row r="23" spans="2:38" ht="14.25">
      <c r="B23" s="725" t="s">
        <v>31</v>
      </c>
      <c r="C23" s="726"/>
      <c r="D23" s="726"/>
      <c r="E23" s="726"/>
      <c r="F23" s="727"/>
      <c r="G23" s="29"/>
      <c r="H23" s="685"/>
      <c r="I23" s="685"/>
      <c r="J23" s="685"/>
      <c r="K23" s="685"/>
      <c r="L23" s="685"/>
      <c r="M23" s="685"/>
      <c r="N23" s="685"/>
      <c r="O23" s="685"/>
      <c r="P23" s="685"/>
      <c r="Q23" s="686"/>
      <c r="R23" s="30" t="s">
        <v>32</v>
      </c>
      <c r="S23" s="766" t="s">
        <v>33</v>
      </c>
      <c r="T23" s="766"/>
      <c r="U23" s="766"/>
      <c r="V23" s="766"/>
      <c r="W23" s="766"/>
      <c r="X23" s="766"/>
      <c r="Y23" s="31" t="s">
        <v>34</v>
      </c>
      <c r="Z23" s="767" t="s">
        <v>35</v>
      </c>
      <c r="AA23" s="705" t="s">
        <v>27</v>
      </c>
      <c r="AB23" s="24"/>
      <c r="AC23" s="703">
        <v>0</v>
      </c>
      <c r="AD23" s="703"/>
      <c r="AE23" s="703"/>
      <c r="AF23" s="703"/>
      <c r="AG23" s="703"/>
      <c r="AH23" s="24"/>
      <c r="AI23" s="705" t="s">
        <v>36</v>
      </c>
      <c r="AJ23" s="705"/>
      <c r="AK23" s="26"/>
      <c r="AL23" s="4"/>
    </row>
    <row r="24" spans="2:38" ht="14.25">
      <c r="B24" s="725"/>
      <c r="C24" s="726"/>
      <c r="D24" s="726"/>
      <c r="E24" s="726"/>
      <c r="F24" s="727"/>
      <c r="G24" s="29"/>
      <c r="H24" s="769">
        <f>データ!B8</f>
        <v>0</v>
      </c>
      <c r="I24" s="769"/>
      <c r="J24" s="769"/>
      <c r="K24" s="769"/>
      <c r="L24" s="769"/>
      <c r="M24" s="769"/>
      <c r="N24" s="769"/>
      <c r="O24" s="769"/>
      <c r="P24" s="769"/>
      <c r="Q24" s="770"/>
      <c r="R24" s="78"/>
      <c r="S24" s="79"/>
      <c r="T24" s="79"/>
      <c r="U24" s="79"/>
      <c r="V24" s="79"/>
      <c r="W24" s="79"/>
      <c r="X24" s="79"/>
      <c r="Y24" s="79"/>
      <c r="Z24" s="768"/>
      <c r="AA24" s="688"/>
      <c r="AB24" s="27"/>
      <c r="AC24" s="704"/>
      <c r="AD24" s="704"/>
      <c r="AE24" s="704"/>
      <c r="AF24" s="704"/>
      <c r="AG24" s="704"/>
      <c r="AH24" s="27"/>
      <c r="AI24" s="688"/>
      <c r="AJ24" s="688"/>
      <c r="AK24" s="32"/>
      <c r="AL24" s="4"/>
    </row>
    <row r="25" spans="2:38" ht="14.25">
      <c r="B25" s="725"/>
      <c r="C25" s="726"/>
      <c r="D25" s="726"/>
      <c r="E25" s="726"/>
      <c r="F25" s="727"/>
      <c r="G25" s="29"/>
      <c r="H25" s="769" t="str">
        <f>データ!B6</f>
        <v>Test地区</v>
      </c>
      <c r="I25" s="769"/>
      <c r="J25" s="769"/>
      <c r="K25" s="769"/>
      <c r="L25" s="769"/>
      <c r="M25" s="769"/>
      <c r="N25" s="769"/>
      <c r="O25" s="769"/>
      <c r="P25" s="769"/>
      <c r="Q25" s="770"/>
      <c r="R25" s="760" t="s">
        <v>227</v>
      </c>
      <c r="S25" s="761"/>
      <c r="T25" s="761"/>
      <c r="U25" s="761"/>
      <c r="V25" s="761"/>
      <c r="W25" s="761"/>
      <c r="X25" s="761"/>
      <c r="Y25" s="762"/>
      <c r="Z25" s="154"/>
      <c r="AA25" s="145" t="s">
        <v>228</v>
      </c>
      <c r="AB25" s="145"/>
      <c r="AC25" s="683">
        <f>データ!J19</f>
        <v>0</v>
      </c>
      <c r="AD25" s="683"/>
      <c r="AE25" s="683"/>
      <c r="AF25" s="683"/>
      <c r="AG25" s="683"/>
      <c r="AH25" s="145"/>
      <c r="AI25" s="145" t="s">
        <v>229</v>
      </c>
      <c r="AJ25" s="145"/>
      <c r="AK25" s="28"/>
      <c r="AL25" s="4"/>
    </row>
    <row r="26" spans="2:38" ht="14.25">
      <c r="B26" s="725"/>
      <c r="C26" s="726"/>
      <c r="D26" s="726"/>
      <c r="E26" s="726"/>
      <c r="F26" s="727"/>
      <c r="G26" s="29"/>
      <c r="H26" s="52"/>
      <c r="I26" s="771" t="str">
        <f>"地区代表　"&amp;データ!B7</f>
        <v>地区代表　</v>
      </c>
      <c r="J26" s="771"/>
      <c r="K26" s="771"/>
      <c r="L26" s="771"/>
      <c r="M26" s="771"/>
      <c r="N26" s="771"/>
      <c r="O26" s="771"/>
      <c r="P26" s="771"/>
      <c r="Q26" s="772"/>
      <c r="R26" s="763"/>
      <c r="S26" s="764"/>
      <c r="T26" s="764"/>
      <c r="U26" s="764"/>
      <c r="V26" s="764"/>
      <c r="W26" s="764"/>
      <c r="X26" s="764"/>
      <c r="Y26" s="765"/>
      <c r="Z26" s="147"/>
      <c r="AA26" s="146"/>
      <c r="AB26" s="146"/>
      <c r="AC26" s="684"/>
      <c r="AD26" s="684"/>
      <c r="AE26" s="684"/>
      <c r="AF26" s="684"/>
      <c r="AG26" s="684"/>
      <c r="AH26" s="146"/>
      <c r="AI26" s="146"/>
      <c r="AJ26" s="146"/>
      <c r="AK26" s="32"/>
      <c r="AL26" s="4"/>
    </row>
    <row r="27" spans="2:38" ht="14.25">
      <c r="B27" s="725"/>
      <c r="C27" s="726"/>
      <c r="D27" s="726"/>
      <c r="E27" s="726"/>
      <c r="F27" s="727"/>
      <c r="G27" s="33"/>
      <c r="H27" s="34"/>
      <c r="I27" s="35"/>
      <c r="J27" s="35"/>
      <c r="K27" s="35"/>
      <c r="L27" s="35"/>
      <c r="M27" s="35"/>
      <c r="N27" s="35"/>
      <c r="O27" s="35"/>
      <c r="P27" s="35"/>
      <c r="Q27" s="80"/>
      <c r="R27" s="755" t="s">
        <v>230</v>
      </c>
      <c r="S27" s="756"/>
      <c r="T27" s="756"/>
      <c r="U27" s="756"/>
      <c r="V27" s="756"/>
      <c r="W27" s="756"/>
      <c r="X27" s="756"/>
      <c r="Y27" s="756"/>
      <c r="Z27" s="36"/>
      <c r="AA27" s="705" t="s">
        <v>27</v>
      </c>
      <c r="AB27" s="24"/>
      <c r="AC27" s="802">
        <f>AC25</f>
        <v>0</v>
      </c>
      <c r="AD27" s="802"/>
      <c r="AE27" s="802"/>
      <c r="AF27" s="802"/>
      <c r="AG27" s="802"/>
      <c r="AH27" s="24"/>
      <c r="AI27" s="705" t="s">
        <v>37</v>
      </c>
      <c r="AJ27" s="705"/>
      <c r="AK27" s="26"/>
      <c r="AL27" s="4"/>
    </row>
    <row r="28" spans="2:38" ht="14.25">
      <c r="B28" s="725" t="s">
        <v>38</v>
      </c>
      <c r="C28" s="726"/>
      <c r="D28" s="726"/>
      <c r="E28" s="726"/>
      <c r="F28" s="727"/>
      <c r="G28" s="21"/>
      <c r="H28" s="25"/>
      <c r="I28" s="25"/>
      <c r="J28" s="25"/>
      <c r="K28" s="25"/>
      <c r="L28" s="25"/>
      <c r="M28" s="25"/>
      <c r="N28" s="25"/>
      <c r="O28" s="25"/>
      <c r="P28" s="25"/>
      <c r="Q28" s="22"/>
      <c r="R28" s="756"/>
      <c r="S28" s="756"/>
      <c r="T28" s="756"/>
      <c r="U28" s="756"/>
      <c r="V28" s="756"/>
      <c r="W28" s="756"/>
      <c r="X28" s="756"/>
      <c r="Y28" s="756"/>
      <c r="Z28" s="37"/>
      <c r="AA28" s="688"/>
      <c r="AB28" s="27"/>
      <c r="AC28" s="684"/>
      <c r="AD28" s="684"/>
      <c r="AE28" s="684"/>
      <c r="AF28" s="684"/>
      <c r="AG28" s="684"/>
      <c r="AH28" s="27"/>
      <c r="AI28" s="688"/>
      <c r="AJ28" s="688"/>
      <c r="AK28" s="32"/>
      <c r="AL28" s="4"/>
    </row>
    <row r="29" spans="2:38" ht="14.25">
      <c r="B29" s="725"/>
      <c r="C29" s="726"/>
      <c r="D29" s="726"/>
      <c r="E29" s="726"/>
      <c r="F29" s="727"/>
      <c r="G29" s="767" t="s">
        <v>39</v>
      </c>
      <c r="H29" s="803"/>
      <c r="I29" s="804">
        <f>データ!E7</f>
        <v>0</v>
      </c>
      <c r="J29" s="804"/>
      <c r="K29" s="804"/>
      <c r="L29" s="804"/>
      <c r="M29" s="804"/>
      <c r="N29" s="804"/>
      <c r="O29" s="804"/>
      <c r="P29" s="804"/>
      <c r="Q29" s="38"/>
      <c r="R29" s="689" t="s">
        <v>40</v>
      </c>
      <c r="S29" s="690"/>
      <c r="T29" s="690"/>
      <c r="U29" s="690"/>
      <c r="V29" s="690"/>
      <c r="W29" s="690"/>
      <c r="X29" s="690"/>
      <c r="Y29" s="734"/>
      <c r="Z29" s="799" t="s">
        <v>41</v>
      </c>
      <c r="AA29" s="799"/>
      <c r="AB29" s="39"/>
      <c r="AC29" s="799" t="s">
        <v>42</v>
      </c>
      <c r="AD29" s="799"/>
      <c r="AE29" s="39"/>
      <c r="AF29" s="799" t="s">
        <v>43</v>
      </c>
      <c r="AG29" s="799"/>
      <c r="AH29" s="39"/>
      <c r="AI29" s="799" t="s">
        <v>44</v>
      </c>
      <c r="AJ29" s="799"/>
      <c r="AK29" s="40"/>
      <c r="AL29" s="4"/>
    </row>
    <row r="30" spans="2:38" ht="14.25">
      <c r="B30" s="725"/>
      <c r="C30" s="726"/>
      <c r="D30" s="726"/>
      <c r="E30" s="726"/>
      <c r="F30" s="727"/>
      <c r="G30" s="767" t="s">
        <v>45</v>
      </c>
      <c r="H30" s="803"/>
      <c r="I30" s="804">
        <f>IF(データ!F8="",データ!F7,データ!F8)</f>
        <v>0</v>
      </c>
      <c r="J30" s="804"/>
      <c r="K30" s="804"/>
      <c r="L30" s="804"/>
      <c r="M30" s="804"/>
      <c r="N30" s="804"/>
      <c r="O30" s="804"/>
      <c r="P30" s="804"/>
      <c r="Q30" s="38"/>
      <c r="R30" s="755"/>
      <c r="S30" s="756"/>
      <c r="T30" s="756"/>
      <c r="U30" s="756"/>
      <c r="V30" s="756"/>
      <c r="W30" s="756"/>
      <c r="X30" s="756"/>
      <c r="Y30" s="757"/>
      <c r="Z30" s="800">
        <v>6</v>
      </c>
      <c r="AA30" s="801"/>
      <c r="AB30" s="20"/>
      <c r="AC30" s="800">
        <v>1</v>
      </c>
      <c r="AD30" s="801"/>
      <c r="AE30" s="20"/>
      <c r="AF30" s="800">
        <v>5</v>
      </c>
      <c r="AG30" s="801"/>
      <c r="AH30" s="20"/>
      <c r="AI30" s="800">
        <v>18</v>
      </c>
      <c r="AJ30" s="801"/>
      <c r="AK30" s="41"/>
      <c r="AL30" s="4"/>
    </row>
    <row r="31" spans="2:38" ht="14.25">
      <c r="B31" s="725"/>
      <c r="C31" s="726"/>
      <c r="D31" s="726"/>
      <c r="E31" s="726"/>
      <c r="F31" s="727"/>
      <c r="G31" s="76"/>
      <c r="H31" s="76"/>
      <c r="I31" s="76"/>
      <c r="J31" s="76"/>
      <c r="K31" s="76"/>
      <c r="L31" s="76"/>
      <c r="M31" s="76"/>
      <c r="N31" s="76"/>
      <c r="O31" s="76"/>
      <c r="P31" s="76"/>
      <c r="Q31" s="38"/>
      <c r="R31" s="692"/>
      <c r="S31" s="693"/>
      <c r="T31" s="693"/>
      <c r="U31" s="693"/>
      <c r="V31" s="693"/>
      <c r="W31" s="693"/>
      <c r="X31" s="693"/>
      <c r="Y31" s="735"/>
      <c r="Z31" s="78"/>
      <c r="AA31" s="42"/>
      <c r="AB31" s="42"/>
      <c r="AC31" s="42"/>
      <c r="AD31" s="42"/>
      <c r="AE31" s="43"/>
      <c r="AF31" s="43"/>
      <c r="AG31" s="43"/>
      <c r="AH31" s="43"/>
      <c r="AI31" s="43"/>
      <c r="AJ31" s="27"/>
      <c r="AK31" s="44"/>
      <c r="AL31" s="4"/>
    </row>
    <row r="32" spans="2:38" ht="14.25">
      <c r="B32" s="779" t="s">
        <v>46</v>
      </c>
      <c r="C32" s="780"/>
      <c r="D32" s="780"/>
      <c r="E32" s="780"/>
      <c r="F32" s="781"/>
      <c r="G32" s="785" t="str">
        <f>" "&amp;データ!B15</f>
        <v xml:space="preserve"> </v>
      </c>
      <c r="H32" s="786"/>
      <c r="I32" s="786"/>
      <c r="J32" s="786"/>
      <c r="K32" s="786"/>
      <c r="L32" s="786"/>
      <c r="M32" s="786"/>
      <c r="N32" s="786"/>
      <c r="O32" s="786"/>
      <c r="P32" s="786"/>
      <c r="Q32" s="787"/>
      <c r="R32" s="755" t="s">
        <v>47</v>
      </c>
      <c r="S32" s="756"/>
      <c r="T32" s="756"/>
      <c r="U32" s="756"/>
      <c r="V32" s="756"/>
      <c r="W32" s="756"/>
      <c r="X32" s="756"/>
      <c r="Y32" s="757"/>
      <c r="Z32" s="76"/>
      <c r="AA32" s="797" t="str">
        <f>データ!E23&amp;" "&amp;データ!F23</f>
        <v>農林整備課主任技師 諸藤　秀法</v>
      </c>
      <c r="AB32" s="797" t="e">
        <f>VLOOKUP(AL19,データ集計転記用!#REF!,42,FALSE)</f>
        <v>#REF!</v>
      </c>
      <c r="AC32" s="797" t="e">
        <f>VLOOKUP(#REF!,データ集計転記用!#REF!,42,FALSE)</f>
        <v>#REF!</v>
      </c>
      <c r="AD32" s="797" t="e">
        <f>VLOOKUP(#REF!,データ集計転記用!#REF!,42,FALSE)</f>
        <v>#REF!</v>
      </c>
      <c r="AE32" s="797" t="e">
        <f>VLOOKUP(AM19,データ集計転記用!#REF!,42,FALSE)</f>
        <v>#REF!</v>
      </c>
      <c r="AF32" s="797" t="e">
        <f>VLOOKUP(AN19,データ集計転記用!#REF!,42,FALSE)</f>
        <v>#REF!</v>
      </c>
      <c r="AG32" s="797" t="e">
        <f>VLOOKUP(AO19,データ集計転記用!#REF!,42,FALSE)</f>
        <v>#REF!</v>
      </c>
      <c r="AH32" s="797" t="e">
        <f>VLOOKUP(AP19,データ集計転記用!#REF!,42,FALSE)</f>
        <v>#REF!</v>
      </c>
      <c r="AI32" s="95"/>
      <c r="AJ32" s="705"/>
      <c r="AK32" s="11"/>
      <c r="AL32" s="4"/>
    </row>
    <row r="33" spans="2:38" ht="14.25">
      <c r="B33" s="779"/>
      <c r="C33" s="780"/>
      <c r="D33" s="780"/>
      <c r="E33" s="780"/>
      <c r="F33" s="781"/>
      <c r="G33" s="788"/>
      <c r="H33" s="789"/>
      <c r="I33" s="789"/>
      <c r="J33" s="789"/>
      <c r="K33" s="789"/>
      <c r="L33" s="789"/>
      <c r="M33" s="789"/>
      <c r="N33" s="789"/>
      <c r="O33" s="789"/>
      <c r="P33" s="789"/>
      <c r="Q33" s="790"/>
      <c r="R33" s="692"/>
      <c r="S33" s="693"/>
      <c r="T33" s="693"/>
      <c r="U33" s="693"/>
      <c r="V33" s="693"/>
      <c r="W33" s="693"/>
      <c r="X33" s="693"/>
      <c r="Y33" s="735"/>
      <c r="Z33" s="10"/>
      <c r="AA33" s="798" t="e">
        <f>VLOOKUP(AK20,データ集計転記用!#REF!,42,FALSE)</f>
        <v>#REF!</v>
      </c>
      <c r="AB33" s="798" t="e">
        <f>VLOOKUP(AL20,データ集計転記用!#REF!,42,FALSE)</f>
        <v>#REF!</v>
      </c>
      <c r="AC33" s="798" t="e">
        <f>VLOOKUP(#REF!,データ集計転記用!#REF!,42,FALSE)</f>
        <v>#REF!</v>
      </c>
      <c r="AD33" s="798" t="e">
        <f>VLOOKUP(#REF!,データ集計転記用!#REF!,42,FALSE)</f>
        <v>#REF!</v>
      </c>
      <c r="AE33" s="798" t="e">
        <f>VLOOKUP(AM20,データ集計転記用!#REF!,42,FALSE)</f>
        <v>#REF!</v>
      </c>
      <c r="AF33" s="798" t="e">
        <f>VLOOKUP(AN20,データ集計転記用!#REF!,42,FALSE)</f>
        <v>#REF!</v>
      </c>
      <c r="AG33" s="798" t="e">
        <f>VLOOKUP(AO20,データ集計転記用!#REF!,42,FALSE)</f>
        <v>#REF!</v>
      </c>
      <c r="AH33" s="798" t="e">
        <f>VLOOKUP(AP20,データ集計転記用!#REF!,42,FALSE)</f>
        <v>#REF!</v>
      </c>
      <c r="AI33" s="48"/>
      <c r="AJ33" s="688"/>
      <c r="AK33" s="11"/>
      <c r="AL33" s="4"/>
    </row>
    <row r="34" spans="2:38" ht="14.25">
      <c r="B34" s="779"/>
      <c r="C34" s="780"/>
      <c r="D34" s="780"/>
      <c r="E34" s="780"/>
      <c r="F34" s="781"/>
      <c r="G34" s="788"/>
      <c r="H34" s="789"/>
      <c r="I34" s="789"/>
      <c r="J34" s="789"/>
      <c r="K34" s="789"/>
      <c r="L34" s="789"/>
      <c r="M34" s="789"/>
      <c r="N34" s="789"/>
      <c r="O34" s="789"/>
      <c r="P34" s="789"/>
      <c r="Q34" s="790"/>
      <c r="R34" s="690" t="s">
        <v>48</v>
      </c>
      <c r="S34" s="690"/>
      <c r="T34" s="690"/>
      <c r="U34" s="690"/>
      <c r="V34" s="690"/>
      <c r="W34" s="690"/>
      <c r="X34" s="690"/>
      <c r="Y34" s="734"/>
      <c r="Z34" s="25"/>
      <c r="AA34" s="687" t="s">
        <v>49</v>
      </c>
      <c r="AB34" s="687" t="s">
        <v>50</v>
      </c>
      <c r="AC34" s="25"/>
      <c r="AD34" s="25"/>
      <c r="AE34" s="25"/>
      <c r="AF34" s="25"/>
      <c r="AG34" s="25"/>
      <c r="AH34" s="25"/>
      <c r="AI34" s="25"/>
      <c r="AJ34" s="25"/>
      <c r="AK34" s="28"/>
      <c r="AL34" s="4"/>
    </row>
    <row r="35" spans="2:38" ht="14.25">
      <c r="B35" s="779"/>
      <c r="C35" s="780"/>
      <c r="D35" s="780"/>
      <c r="E35" s="780"/>
      <c r="F35" s="781"/>
      <c r="G35" s="788"/>
      <c r="H35" s="789"/>
      <c r="I35" s="789"/>
      <c r="J35" s="789"/>
      <c r="K35" s="789"/>
      <c r="L35" s="789"/>
      <c r="M35" s="789"/>
      <c r="N35" s="789"/>
      <c r="O35" s="789"/>
      <c r="P35" s="789"/>
      <c r="Q35" s="790"/>
      <c r="R35" s="693"/>
      <c r="S35" s="693"/>
      <c r="T35" s="693"/>
      <c r="U35" s="693"/>
      <c r="V35" s="693"/>
      <c r="W35" s="693"/>
      <c r="X35" s="693"/>
      <c r="Y35" s="735"/>
      <c r="Z35" s="27"/>
      <c r="AA35" s="688"/>
      <c r="AB35" s="688"/>
      <c r="AC35" s="27"/>
      <c r="AD35" s="27"/>
      <c r="AE35" s="27"/>
      <c r="AF35" s="27"/>
      <c r="AG35" s="27"/>
      <c r="AH35" s="27"/>
      <c r="AI35" s="27"/>
      <c r="AJ35" s="27"/>
      <c r="AK35" s="32"/>
      <c r="AL35" s="4"/>
    </row>
    <row r="36" spans="2:38">
      <c r="B36" s="779"/>
      <c r="C36" s="780"/>
      <c r="D36" s="780"/>
      <c r="E36" s="780"/>
      <c r="F36" s="781"/>
      <c r="G36" s="791" t="s">
        <v>342</v>
      </c>
      <c r="H36" s="792"/>
      <c r="I36" s="792"/>
      <c r="J36" s="792"/>
      <c r="K36" s="792"/>
      <c r="L36" s="792"/>
      <c r="M36" s="792"/>
      <c r="N36" s="792"/>
      <c r="O36" s="792"/>
      <c r="P36" s="792"/>
      <c r="Q36" s="793"/>
      <c r="R36" s="756" t="s">
        <v>51</v>
      </c>
      <c r="S36" s="756"/>
      <c r="T36" s="756"/>
      <c r="U36" s="756"/>
      <c r="V36" s="756"/>
      <c r="W36" s="756"/>
      <c r="X36" s="756"/>
      <c r="Y36" s="757"/>
      <c r="Z36" s="707" t="s">
        <v>180</v>
      </c>
      <c r="AA36" s="708"/>
      <c r="AB36" s="708"/>
      <c r="AC36" s="708"/>
      <c r="AD36" s="708"/>
      <c r="AE36" s="708"/>
      <c r="AF36" s="708"/>
      <c r="AG36" s="708"/>
      <c r="AH36" s="708"/>
      <c r="AI36" s="708"/>
      <c r="AJ36" s="708"/>
      <c r="AK36" s="775"/>
      <c r="AL36" s="4"/>
    </row>
    <row r="37" spans="2:38" ht="14.25" thickBot="1">
      <c r="B37" s="782"/>
      <c r="C37" s="783"/>
      <c r="D37" s="783"/>
      <c r="E37" s="783"/>
      <c r="F37" s="784"/>
      <c r="G37" s="794"/>
      <c r="H37" s="795"/>
      <c r="I37" s="795"/>
      <c r="J37" s="795"/>
      <c r="K37" s="795"/>
      <c r="L37" s="795"/>
      <c r="M37" s="795"/>
      <c r="N37" s="795"/>
      <c r="O37" s="795"/>
      <c r="P37" s="795"/>
      <c r="Q37" s="796"/>
      <c r="R37" s="773"/>
      <c r="S37" s="773"/>
      <c r="T37" s="773"/>
      <c r="U37" s="773"/>
      <c r="V37" s="773"/>
      <c r="W37" s="773"/>
      <c r="X37" s="773"/>
      <c r="Y37" s="774"/>
      <c r="Z37" s="776"/>
      <c r="AA37" s="777"/>
      <c r="AB37" s="777"/>
      <c r="AC37" s="777"/>
      <c r="AD37" s="777"/>
      <c r="AE37" s="777"/>
      <c r="AF37" s="777"/>
      <c r="AG37" s="777"/>
      <c r="AH37" s="777"/>
      <c r="AI37" s="777"/>
      <c r="AJ37" s="777"/>
      <c r="AK37" s="778"/>
      <c r="AL37" s="4"/>
    </row>
    <row r="38" spans="2:38">
      <c r="E38" s="4"/>
      <c r="T38" s="4"/>
      <c r="AK38" s="4"/>
    </row>
    <row r="40" spans="2:38">
      <c r="G40" s="2" t="s">
        <v>291</v>
      </c>
    </row>
  </sheetData>
  <mergeCells count="76">
    <mergeCell ref="AI29:AJ29"/>
    <mergeCell ref="AF30:AG30"/>
    <mergeCell ref="AC27:AG28"/>
    <mergeCell ref="AI27:AJ28"/>
    <mergeCell ref="B28:F31"/>
    <mergeCell ref="AF29:AG29"/>
    <mergeCell ref="G29:H29"/>
    <mergeCell ref="I29:P29"/>
    <mergeCell ref="R29:Y31"/>
    <mergeCell ref="Z29:AA29"/>
    <mergeCell ref="AC29:AD29"/>
    <mergeCell ref="G30:H30"/>
    <mergeCell ref="I30:P30"/>
    <mergeCell ref="Z30:AA30"/>
    <mergeCell ref="AC30:AD30"/>
    <mergeCell ref="AI30:AJ30"/>
    <mergeCell ref="R36:Y37"/>
    <mergeCell ref="Z36:AK37"/>
    <mergeCell ref="B32:F37"/>
    <mergeCell ref="G32:Q35"/>
    <mergeCell ref="R32:Y33"/>
    <mergeCell ref="AJ32:AJ33"/>
    <mergeCell ref="R34:Y35"/>
    <mergeCell ref="AA34:AA35"/>
    <mergeCell ref="AB34:AB35"/>
    <mergeCell ref="G36:Q37"/>
    <mergeCell ref="AA32:AH33"/>
    <mergeCell ref="R27:Y28"/>
    <mergeCell ref="AA27:AA28"/>
    <mergeCell ref="B21:F22"/>
    <mergeCell ref="G21:G22"/>
    <mergeCell ref="H21:M22"/>
    <mergeCell ref="N21:O22"/>
    <mergeCell ref="AA21:AA22"/>
    <mergeCell ref="R25:Y26"/>
    <mergeCell ref="R22:Y22"/>
    <mergeCell ref="B23:F27"/>
    <mergeCell ref="S23:X23"/>
    <mergeCell ref="Z23:Z24"/>
    <mergeCell ref="AA23:AA24"/>
    <mergeCell ref="H24:Q24"/>
    <mergeCell ref="I26:Q26"/>
    <mergeCell ref="H25:Q25"/>
    <mergeCell ref="B17:F18"/>
    <mergeCell ref="H17:O18"/>
    <mergeCell ref="R17:Y18"/>
    <mergeCell ref="Z17:AG18"/>
    <mergeCell ref="B19:F20"/>
    <mergeCell ref="G19:Q20"/>
    <mergeCell ref="R19:Y20"/>
    <mergeCell ref="AA19:AA20"/>
    <mergeCell ref="AC19:AG20"/>
    <mergeCell ref="B15:F16"/>
    <mergeCell ref="G15:Q16"/>
    <mergeCell ref="R15:Y16"/>
    <mergeCell ref="B4:B9"/>
    <mergeCell ref="C4:E5"/>
    <mergeCell ref="F4:H5"/>
    <mergeCell ref="I4:K5"/>
    <mergeCell ref="L1:AA3"/>
    <mergeCell ref="O4:T5"/>
    <mergeCell ref="AA8:AH8"/>
    <mergeCell ref="D11:U11"/>
    <mergeCell ref="X11:Z11"/>
    <mergeCell ref="L4:N5"/>
    <mergeCell ref="AC25:AG26"/>
    <mergeCell ref="H23:Q23"/>
    <mergeCell ref="AI19:AJ20"/>
    <mergeCell ref="AH15:AK16"/>
    <mergeCell ref="AK17:AK18"/>
    <mergeCell ref="Z15:AG16"/>
    <mergeCell ref="AC23:AG24"/>
    <mergeCell ref="AI23:AJ24"/>
    <mergeCell ref="AC21:AG22"/>
    <mergeCell ref="AI21:AJ22"/>
    <mergeCell ref="AH17:AJ18"/>
  </mergeCells>
  <phoneticPr fontId="5"/>
  <hyperlinks>
    <hyperlink ref="AM2" location="印刷選択!A1" display="選択画面"/>
    <hyperlink ref="AM3" location="データ!A1" display="データ!A1"/>
  </hyperlinks>
  <printOptions horizontalCentered="1" verticalCentered="1"/>
  <pageMargins left="0.39370078740157483" right="0.39370078740157483" top="0.74803149606299213" bottom="0.39370078740157483" header="0.31496062992125984" footer="0.31496062992125984"/>
  <pageSetup paperSize="9" orientation="landscape" blackAndWhite="1"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1"/>
  <sheetViews>
    <sheetView workbookViewId="0">
      <selection activeCell="G6" sqref="G6"/>
    </sheetView>
  </sheetViews>
  <sheetFormatPr defaultRowHeight="13.5"/>
  <sheetData>
    <row r="1" spans="1:1">
      <c r="A1" t="s">
        <v>80</v>
      </c>
    </row>
    <row r="3" spans="1:1">
      <c r="A3" t="s">
        <v>52</v>
      </c>
    </row>
    <row r="5" spans="1:1">
      <c r="A5" t="s">
        <v>491</v>
      </c>
    </row>
    <row r="8" spans="1:1">
      <c r="A8" t="s">
        <v>81</v>
      </c>
    </row>
    <row r="9" spans="1:1">
      <c r="A9" t="s">
        <v>82</v>
      </c>
    </row>
    <row r="13" spans="1:1">
      <c r="A13" t="s">
        <v>83</v>
      </c>
    </row>
    <row r="17" spans="1:1">
      <c r="A17" t="s">
        <v>84</v>
      </c>
    </row>
    <row r="23" spans="1:1">
      <c r="A23" t="s">
        <v>8</v>
      </c>
    </row>
    <row r="26" spans="1:1">
      <c r="A26" t="s">
        <v>85</v>
      </c>
    </row>
    <row r="29" spans="1:1">
      <c r="A29" t="s">
        <v>86</v>
      </c>
    </row>
    <row r="31" spans="1:1">
      <c r="A31" t="s">
        <v>87</v>
      </c>
    </row>
  </sheetData>
  <phoneticPr fontId="5"/>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N135"/>
  <sheetViews>
    <sheetView workbookViewId="0">
      <selection activeCell="J14" sqref="J14"/>
    </sheetView>
  </sheetViews>
  <sheetFormatPr defaultRowHeight="13.5"/>
  <cols>
    <col min="1" max="13" width="9" style="166"/>
    <col min="14" max="14" width="18.375" style="166" bestFit="1" customWidth="1"/>
    <col min="15" max="16384" width="9" style="166"/>
  </cols>
  <sheetData>
    <row r="1" spans="1:14">
      <c r="B1" s="167" t="str">
        <f>"平戸市農業農村整備事業採択申請書（"&amp;データ!B11&amp;"）（"&amp;データ!B6&amp;"）"</f>
        <v>平戸市農業農村整備事業採択申請書（農道整備事業）（Test地区）</v>
      </c>
      <c r="N1" s="176"/>
    </row>
    <row r="2" spans="1:14">
      <c r="B2" s="167" t="str">
        <f>"令和"&amp;データ!B3&amp;"年度平戸市農業農村整備事業補助金交付申請書（"&amp;データ!B11&amp;"）（"&amp;データ!B6&amp;"）"</f>
        <v>令和8年度平戸市農業農村整備事業補助金交付申請書（農道整備事業）（Test地区）</v>
      </c>
      <c r="N2" s="193" t="s">
        <v>292</v>
      </c>
    </row>
    <row r="3" spans="1:14">
      <c r="B3" s="167" t="str">
        <f>"令和"&amp;データ!B3&amp;"年度平戸市農業農村整備事業補助金変更交付申請書（"&amp;データ!B11&amp;"）（"&amp;データ!B6&amp;"）"</f>
        <v>令和8年度平戸市農業農村整備事業補助金変更交付申請書（農道整備事業）（Test地区）</v>
      </c>
      <c r="N3" s="193"/>
    </row>
    <row r="4" spans="1:14">
      <c r="B4" s="167" t="str">
        <f>"令和"&amp;データ!B3&amp;"年度平戸市農業農村整備事業実績報告書（"&amp;データ!B11&amp;"）（"&amp;データ!B6&amp;"）"</f>
        <v>令和8年度平戸市農業農村整備事業実績報告書（農道整備事業）（Test地区）</v>
      </c>
      <c r="N4" s="402" t="s">
        <v>571</v>
      </c>
    </row>
    <row r="5" spans="1:14">
      <c r="B5" s="167" t="str">
        <f>"農業農村整備事業（"&amp;データ!B11&amp;"）（"&amp;データ!B6&amp;"）"</f>
        <v>農業農村整備事業（農道整備事業）（Test地区）</v>
      </c>
      <c r="N5" s="176"/>
    </row>
    <row r="6" spans="1:14">
      <c r="N6" s="176"/>
    </row>
    <row r="7" spans="1:14">
      <c r="A7" s="171" t="s">
        <v>278</v>
      </c>
      <c r="B7" s="166" t="s">
        <v>276</v>
      </c>
    </row>
    <row r="8" spans="1:14">
      <c r="B8" s="167" t="str">
        <f>"平戸市農業農村整備事業補助金（"&amp;データ!B11&amp;"）選定通知について　（"&amp;データ!B6&amp;"）"</f>
        <v>平戸市農業農村整備事業補助金（農道整備事業）選定通知について　（Test地区）</v>
      </c>
    </row>
    <row r="9" spans="1:14" ht="8.1" customHeight="1"/>
    <row r="10" spans="1:14">
      <c r="B10" s="166" t="s">
        <v>475</v>
      </c>
    </row>
    <row r="11" spans="1:14" ht="8.1" customHeight="1"/>
    <row r="12" spans="1:14">
      <c r="B12" s="166" t="s">
        <v>277</v>
      </c>
    </row>
    <row r="14" spans="1:14">
      <c r="B14" s="166" t="s">
        <v>538</v>
      </c>
    </row>
    <row r="15" spans="1:14">
      <c r="B15" s="401" t="str">
        <f>"　　"&amp;データ!E22&amp;"　"&amp;データ!F22</f>
        <v>　　農林整備課参事兼班長　神田　友宏</v>
      </c>
    </row>
    <row r="16" spans="1:14">
      <c r="B16" s="401" t="str">
        <f>"　　"&amp;データ!E23&amp;"　"&amp;データ!F23</f>
        <v>　　農林整備課主任技師　諸藤　秀法</v>
      </c>
    </row>
    <row r="18" spans="1:2">
      <c r="A18" s="171" t="s">
        <v>279</v>
      </c>
      <c r="B18" s="166" t="s">
        <v>276</v>
      </c>
    </row>
    <row r="19" spans="1:2">
      <c r="B19" s="167" t="str">
        <f>"平戸市農業農村整備事業補助金（"&amp;データ!B11&amp;"）の交付決定について　（"&amp;データ!B6&amp;"）"</f>
        <v>平戸市農業農村整備事業補助金（農道整備事業）の交付決定について　（Test地区）</v>
      </c>
    </row>
    <row r="20" spans="1:2" ht="8.1" customHeight="1"/>
    <row r="21" spans="1:2">
      <c r="B21" s="166" t="s">
        <v>285</v>
      </c>
    </row>
    <row r="22" spans="1:2" ht="8.1" customHeight="1"/>
    <row r="23" spans="1:2">
      <c r="B23" s="166" t="s">
        <v>277</v>
      </c>
    </row>
    <row r="25" spans="1:2">
      <c r="A25" s="171" t="s">
        <v>284</v>
      </c>
      <c r="B25" s="166" t="s">
        <v>276</v>
      </c>
    </row>
    <row r="26" spans="1:2">
      <c r="B26" s="167" t="str">
        <f>"平戸市農業農村整備事業補助金（"&amp;データ!B11&amp;"）の変更交付決定について　（"&amp;データ!B6&amp;"）"</f>
        <v>平戸市農業農村整備事業補助金（農道整備事業）の変更交付決定について　（Test地区）</v>
      </c>
    </row>
    <row r="27" spans="1:2" ht="8.1" customHeight="1"/>
    <row r="28" spans="1:2">
      <c r="B28" s="166" t="s">
        <v>286</v>
      </c>
    </row>
    <row r="29" spans="1:2" ht="8.1" customHeight="1"/>
    <row r="30" spans="1:2">
      <c r="B30" s="166" t="s">
        <v>277</v>
      </c>
    </row>
    <row r="32" spans="1:2">
      <c r="A32" s="171" t="s">
        <v>284</v>
      </c>
      <c r="B32" s="166" t="s">
        <v>276</v>
      </c>
    </row>
    <row r="33" spans="1:2">
      <c r="A33" s="253" t="s">
        <v>407</v>
      </c>
      <c r="B33" s="167" t="str">
        <f>"平戸市農業農村整備事業補助金（"&amp;データ!B11&amp;"）の変更交付決定について　（"&amp;データ!B6&amp;"）"</f>
        <v>平戸市農業農村整備事業補助金（農道整備事業）の変更交付決定について　（Test地区）</v>
      </c>
    </row>
    <row r="34" spans="1:2" ht="8.1" customHeight="1"/>
    <row r="35" spans="1:2">
      <c r="B35" s="166" t="s">
        <v>408</v>
      </c>
    </row>
    <row r="36" spans="1:2" ht="8.1" customHeight="1"/>
    <row r="37" spans="1:2">
      <c r="B37" s="166" t="s">
        <v>277</v>
      </c>
    </row>
    <row r="39" spans="1:2">
      <c r="A39" s="171" t="s">
        <v>282</v>
      </c>
      <c r="B39" s="166" t="s">
        <v>276</v>
      </c>
    </row>
    <row r="40" spans="1:2">
      <c r="B40" s="167" t="str">
        <f>"平戸市農業農村整備事業補助金（"&amp;データ!B11&amp;"）の交付確定及び完了通知について　（"&amp;データ!B6&amp;"）"</f>
        <v>平戸市農業農村整備事業補助金（農道整備事業）の交付確定及び完了通知について　（Test地区）</v>
      </c>
    </row>
    <row r="41" spans="1:2" ht="8.1" customHeight="1"/>
    <row r="42" spans="1:2">
      <c r="B42" s="166" t="s">
        <v>283</v>
      </c>
    </row>
    <row r="43" spans="1:2" ht="8.1" customHeight="1"/>
    <row r="44" spans="1:2">
      <c r="B44" s="166" t="s">
        <v>277</v>
      </c>
    </row>
    <row r="46" spans="1:2">
      <c r="A46" s="172" t="s">
        <v>280</v>
      </c>
      <c r="B46" s="167" t="str">
        <f>"事 業 名： "&amp;データ!B11</f>
        <v>事 業 名： 農道整備事業</v>
      </c>
    </row>
    <row r="47" spans="1:2">
      <c r="B47" s="167" t="str">
        <f>"選定箇所： "&amp;データ!B14&amp;"　"&amp;データ!B6</f>
        <v>選定箇所： 　Test地区</v>
      </c>
    </row>
    <row r="48" spans="1:2">
      <c r="B48" s="167" t="str">
        <f>"申 請 者： "&amp;データ!B8&amp;"　地区代表　"&amp;データ!B7</f>
        <v>申 請 者： 　地区代表　</v>
      </c>
    </row>
    <row r="49" spans="2:10">
      <c r="B49" s="167" t="str">
        <f>"事業内容： "&amp;データ!B15</f>
        <v xml:space="preserve">事業内容： </v>
      </c>
    </row>
    <row r="50" spans="2:10">
      <c r="B50" s="168" t="s">
        <v>569</v>
      </c>
    </row>
    <row r="51" spans="2:10">
      <c r="B51" s="168" t="s">
        <v>567</v>
      </c>
    </row>
    <row r="52" spans="2:10">
      <c r="B52" s="168" t="s">
        <v>566</v>
      </c>
    </row>
    <row r="53" spans="2:10">
      <c r="B53" s="168" t="s">
        <v>568</v>
      </c>
    </row>
    <row r="54" spans="2:10">
      <c r="B54" s="167" t="str">
        <f>"受益者等： 受益者 "&amp;データ!B22&amp;"戸　受益面積 "&amp;データ!B17&amp;"ha　（田 "&amp;データ!B18&amp;"ha　畑 "&amp;データ!B19&amp;"ha　果樹園 "&amp;データ!B20&amp;"ha）"</f>
        <v>受益者等： 受益者 戸　受益面積 0ha　（田 ha　畑 ha　果樹園 ha）</v>
      </c>
    </row>
    <row r="55" spans="2:10">
      <c r="B55" s="168" t="s">
        <v>275</v>
      </c>
    </row>
    <row r="56" spans="2:10">
      <c r="B56" s="168" t="s">
        <v>470</v>
      </c>
    </row>
    <row r="57" spans="2:10">
      <c r="B57" s="167" t="str">
        <f>"実績報告日："&amp;DBCS(TEXT(データ!E19,"ggge年m月d日"))</f>
        <v>実績報告日：明治３３年１月０日</v>
      </c>
    </row>
    <row r="58" spans="2:10">
      <c r="B58" s="167" t="str">
        <f>"竣工確認日："&amp;DBCS(TEXT(データ!E25,"ggge年m月d日"))</f>
        <v>竣工確認日：明治３３年１月０日</v>
      </c>
    </row>
    <row r="59" spans="2:10">
      <c r="B59" s="167" t="str">
        <f>"事 業 費： "&amp;TEXT(データ!I11,"#,##0円")&amp;" 【見積り "&amp;TEXT(データ!I11,"#,##0円")&amp;"＜市積算 "&amp;TEXT(データ!B24,"#,##0円】")</f>
        <v>事 業 費： 0円 【見積り 0円＜市積算 0円】</v>
      </c>
    </row>
    <row r="60" spans="2:10">
      <c r="B60" s="167" t="str">
        <f>"補助対象： "&amp;TEXT(データ!I11,"#,##0円")</f>
        <v>補助対象： 0円</v>
      </c>
    </row>
    <row r="61" spans="2:10">
      <c r="B61" s="167" t="str">
        <f>"交付予定額： "&amp;TEXT(データ!J11,"#,##0円")&amp;" （請負："&amp;TEXT(データ!I11,"#,##0円")&amp;"×0.7以内="&amp;TEXT(データ!J11,"#,##0円")&amp;"）"</f>
        <v>交付予定額： 0円 （請負：0円×0.7以内=0円）</v>
      </c>
      <c r="J61" s="169"/>
    </row>
    <row r="62" spans="2:10">
      <c r="B62" s="167" t="str">
        <f>"交 付 額： "&amp;TEXT(データ!J11,"#,##0円")&amp;" （請負："&amp;TEXT(データ!I11,"#,##0円")&amp;"×0.7以内="&amp;TEXT(データ!J11,"#,##0円")&amp;"）"</f>
        <v>交 付 額： 0円 （請負：0円×0.7以内=0円）</v>
      </c>
      <c r="J62" s="169"/>
    </row>
    <row r="63" spans="2:10">
      <c r="B63" s="167" t="str">
        <f>"確 定 額： "&amp;TEXT(データ!J19,"#,##0円")&amp;" （請負："&amp;TEXT(データ!I19,"#,##0円")&amp;"×0.7="&amp;TEXT(データ!J19,"#,##0円")&amp;"）"</f>
        <v>確 定 額： 0円 （請負：0円×0.7=0円）</v>
      </c>
    </row>
    <row r="64" spans="2:10">
      <c r="B64" s="166" t="s">
        <v>539</v>
      </c>
    </row>
    <row r="66" spans="1:2">
      <c r="A66" s="166" t="s">
        <v>287</v>
      </c>
    </row>
    <row r="67" spans="1:2">
      <c r="B67" s="167" t="str">
        <f>"事 業 名： "&amp;データ!B11</f>
        <v>事 業 名： 農道整備事業</v>
      </c>
    </row>
    <row r="68" spans="1:2">
      <c r="B68" s="167" t="str">
        <f>"選定箇所： "&amp;データ!B14&amp;"　"&amp;データ!B6</f>
        <v>選定箇所： 　Test地区</v>
      </c>
    </row>
    <row r="69" spans="1:2">
      <c r="B69" s="167" t="str">
        <f>"申 請 者： "&amp;データ!B8&amp;"　地区代表　"&amp;データ!B7</f>
        <v>申 請 者： 　地区代表　</v>
      </c>
    </row>
    <row r="70" spans="1:2">
      <c r="B70" s="167" t="str">
        <f>"事業内容： "&amp;データ!B15</f>
        <v xml:space="preserve">事業内容： </v>
      </c>
    </row>
    <row r="71" spans="1:2">
      <c r="B71" s="168" t="s">
        <v>569</v>
      </c>
    </row>
    <row r="72" spans="1:2">
      <c r="B72" s="168" t="s">
        <v>567</v>
      </c>
    </row>
    <row r="73" spans="1:2">
      <c r="B73" s="168" t="s">
        <v>566</v>
      </c>
    </row>
    <row r="74" spans="1:2">
      <c r="B74" s="168" t="s">
        <v>568</v>
      </c>
    </row>
    <row r="75" spans="1:2">
      <c r="B75" s="167" t="str">
        <f>"受益者等： 受益者 "&amp;データ!B22&amp;"戸　受益面積 "&amp;データ!B17&amp;"ha　（田 "&amp;データ!B18&amp;"ha　畑 "&amp;データ!B19&amp;"ha　果樹園 "&amp;データ!B20&amp;"ha）"</f>
        <v>受益者等： 受益者 戸　受益面積 0ha　（田 ha　畑 ha　果樹園 ha）</v>
      </c>
    </row>
    <row r="76" spans="1:2">
      <c r="B76" s="168" t="s">
        <v>275</v>
      </c>
    </row>
    <row r="77" spans="1:2">
      <c r="B77" s="168" t="s">
        <v>470</v>
      </c>
    </row>
    <row r="78" spans="1:2">
      <c r="B78" s="167" t="str">
        <f>"実績報告日："&amp;DBCS(TEXT(データ!E19,"ggge年m月d日"))</f>
        <v>実績報告日：明治３３年１月０日</v>
      </c>
    </row>
    <row r="79" spans="1:2">
      <c r="B79" s="167" t="str">
        <f>"竣工確認日："&amp;DBCS(TEXT(データ!E25,"ggge年m月d日"))</f>
        <v>竣工確認日：明治３３年１月０日</v>
      </c>
    </row>
    <row r="80" spans="1:2">
      <c r="B80" s="167" t="str">
        <f>"事 業 費：　当初 "&amp;TEXT(データ!I11,"#,##0円")&amp;"　　変更 "&amp;IF(データ!I14=0,TEXT(データ!I17,"#,##0円"),TEXT(データ!I14,"#,##0円"))</f>
        <v>事 業 費：　当初 0円　　変更 0円</v>
      </c>
    </row>
    <row r="81" spans="1:6">
      <c r="B81" s="166" t="s">
        <v>406</v>
      </c>
    </row>
    <row r="82" spans="1:6">
      <c r="B82" s="167" t="str">
        <f>"補助対象：　当初 "&amp;TEXT(データ!I11,"#,##0円")&amp;"　　変更 "&amp;IF(データ!I14=0,TEXT(データ!I17,"#,##0円"),TEXT(データ!I14,"#,##0円"))</f>
        <v>補助対象：　当初 0円　　変更 0円</v>
      </c>
    </row>
    <row r="83" spans="1:6">
      <c r="B83" s="167" t="str">
        <f>"交 付 額：　当初 "&amp;TEXT(データ!J11,"#,##0円")&amp;"　　変更 "&amp;IF(データ!J14=0,TEXT(データ!J17,"#,##0円"),TEXT(データ!J14,"#,##0円"))&amp;" （請負："&amp;IF(データ!I14=0,TEXT(データ!I17,"#,##0円"),TEXT(データ!I14,"#,##0円"))&amp;"×0.7以内="&amp;IF(データ!J14=0,TEXT(データ!J17,"#,##0円"),TEXT(データ!J14,"#,##0円"))&amp;"）"</f>
        <v>交 付 額：　当初 0円　　変更 0円 （請負：0円×0.7以内=0円）</v>
      </c>
    </row>
    <row r="84" spans="1:6">
      <c r="B84" s="167" t="str">
        <f>"　　　　　　増減額 "&amp;IF(データ!J14=0,TEXT(データ!J11-データ!J11,"#,##0円"),TEXT(データ!J14-データ!J11,"#,##0円"))</f>
        <v>　　　　　　増減額 0円</v>
      </c>
      <c r="F84" s="169"/>
    </row>
    <row r="85" spans="1:6">
      <c r="B85" s="166" t="s">
        <v>288</v>
      </c>
      <c r="C85" s="325">
        <f>データ!E29</f>
        <v>0</v>
      </c>
    </row>
    <row r="86" spans="1:6">
      <c r="B86" s="168" t="s">
        <v>482</v>
      </c>
      <c r="C86" s="324" t="str">
        <f>"当初 "&amp;TEXT(データ!E7,"ggge年m月d日")&amp;" から "&amp;TEXT(データ!F7,"ggge年m月d日")&amp;" まで "</f>
        <v xml:space="preserve">当初 明治33年1月0日 から 明治33年1月0日 まで </v>
      </c>
    </row>
    <row r="87" spans="1:6">
      <c r="C87" s="324" t="str">
        <f>"変更 "&amp;TEXT(データ!E7,"ggge年m月d日")&amp;" から "&amp;TEXT(データ!F8,"ggge年m月d日")&amp;" まで "</f>
        <v xml:space="preserve">変更 明治33年1月0日 から 明治33年1月0日 まで </v>
      </c>
    </row>
    <row r="88" spans="1:6">
      <c r="B88" s="167" t="str">
        <f>"確 定 額：　"&amp;TEXT(データ!J19,"#,##0円")&amp;" （請負："&amp;TEXT(データ!I19,"#,##0円")&amp;"×0.7以内="&amp;TEXT(データ!J19,"#,##0円")&amp;"）"</f>
        <v>確 定 額：　0円 （請負：0円×0.7以内=0円）</v>
      </c>
    </row>
    <row r="89" spans="1:6">
      <c r="B89" s="166" t="s">
        <v>539</v>
      </c>
    </row>
    <row r="91" spans="1:6">
      <c r="A91" s="172" t="s">
        <v>281</v>
      </c>
      <c r="B91" s="167" t="str">
        <f>"事 業 名： "&amp;データ!B11</f>
        <v>事 業 名： 農道整備事業</v>
      </c>
    </row>
    <row r="92" spans="1:6">
      <c r="B92" s="167" t="str">
        <f>"選定箇所： "&amp;データ!B14&amp;"　"&amp;データ!B6</f>
        <v>選定箇所： 　Test地区</v>
      </c>
    </row>
    <row r="93" spans="1:6">
      <c r="B93" s="167" t="str">
        <f>"申 請 者： "&amp;データ!B8&amp;"　地区代表　"&amp;データ!B7</f>
        <v>申 請 者： 　地区代表　</v>
      </c>
    </row>
    <row r="94" spans="1:6">
      <c r="B94" s="167" t="str">
        <f>"事業内容： "&amp;データ!B15</f>
        <v xml:space="preserve">事業内容： </v>
      </c>
    </row>
    <row r="95" spans="1:6">
      <c r="B95" s="168" t="s">
        <v>569</v>
      </c>
    </row>
    <row r="96" spans="1:6">
      <c r="B96" s="168" t="s">
        <v>567</v>
      </c>
    </row>
    <row r="97" spans="1:2">
      <c r="B97" s="168" t="s">
        <v>566</v>
      </c>
    </row>
    <row r="98" spans="1:2">
      <c r="B98" s="168" t="s">
        <v>568</v>
      </c>
    </row>
    <row r="99" spans="1:2">
      <c r="B99" s="167" t="str">
        <f>"受益者等： 受益者 "&amp;データ!B22&amp;"戸　受益面積 "&amp;データ!B17&amp;"ha　（田 "&amp;データ!B18&amp;"ha　畑 "&amp;データ!B19&amp;"ha　果樹園 "&amp;データ!B20&amp;"ha）"</f>
        <v>受益者等： 受益者 戸　受益面積 0ha　（田 ha　畑 ha　果樹園 ha）</v>
      </c>
    </row>
    <row r="100" spans="1:2">
      <c r="B100" s="166" t="s">
        <v>275</v>
      </c>
    </row>
    <row r="101" spans="1:2">
      <c r="B101" s="168" t="s">
        <v>472</v>
      </c>
    </row>
    <row r="102" spans="1:2">
      <c r="B102" s="167" t="str">
        <f>"実績報告日："&amp;DBCS(TEXT(データ!E19,"ggge年m月d日"))</f>
        <v>実績報告日：明治３３年１月０日</v>
      </c>
    </row>
    <row r="103" spans="1:2">
      <c r="B103" s="167" t="str">
        <f>"竣工確認日："&amp;DBCS(TEXT(データ!E25,"ggge年m月d日"))</f>
        <v>竣工確認日：明治３３年１月０日</v>
      </c>
    </row>
    <row r="104" spans="1:2">
      <c r="B104" s="167" t="str">
        <f>"事 業 費： "&amp;TEXT(データ!I11,"#,##0円")&amp;"（見積額=　円×1.1）"</f>
        <v>事 業 費： 0円（見積額=　円×1.1）</v>
      </c>
    </row>
    <row r="105" spans="1:2">
      <c r="B105" s="167" t="str">
        <f>"補助対象： "&amp;TEXT(データ!I11,"#,##0円")</f>
        <v>補助対象： 0円</v>
      </c>
    </row>
    <row r="106" spans="1:2">
      <c r="B106" s="167" t="str">
        <f>"交付予定額： "&amp;TEXT(データ!J11,"#,##0円")</f>
        <v>交付予定額： 0円</v>
      </c>
    </row>
    <row r="107" spans="1:2">
      <c r="B107" s="167" t="str">
        <f>"交 付 額： "&amp;TEXT(データ!J11,"#,##0円")</f>
        <v>交 付 額： 0円</v>
      </c>
    </row>
    <row r="108" spans="1:2">
      <c r="B108" s="167" t="str">
        <f>"確 定 額： "&amp;TEXT(データ!J19,"#,##0円")</f>
        <v>確 定 額： 0円</v>
      </c>
    </row>
    <row r="109" spans="1:2">
      <c r="B109" s="166" t="s">
        <v>540</v>
      </c>
    </row>
    <row r="110" spans="1:2">
      <c r="B110" s="167"/>
    </row>
    <row r="111" spans="1:2">
      <c r="A111" s="166" t="s">
        <v>287</v>
      </c>
    </row>
    <row r="112" spans="1:2">
      <c r="B112" s="167" t="str">
        <f>"事 業 名： "&amp;データ!B11</f>
        <v>事 業 名： 農道整備事業</v>
      </c>
    </row>
    <row r="113" spans="2:2">
      <c r="B113" s="167" t="str">
        <f>"選定箇所： "&amp;データ!B14&amp;"　"&amp;データ!B6</f>
        <v>選定箇所： 　Test地区</v>
      </c>
    </row>
    <row r="114" spans="2:2">
      <c r="B114" s="167" t="str">
        <f>"申 請 者： "&amp;データ!B8&amp;"　地区代表　"&amp;データ!B7</f>
        <v>申 請 者： 　地区代表　</v>
      </c>
    </row>
    <row r="115" spans="2:2">
      <c r="B115" s="167" t="str">
        <f>"事業内容： "&amp;データ!B15</f>
        <v xml:space="preserve">事業内容： </v>
      </c>
    </row>
    <row r="116" spans="2:2">
      <c r="B116" s="168" t="s">
        <v>569</v>
      </c>
    </row>
    <row r="117" spans="2:2">
      <c r="B117" s="168" t="s">
        <v>567</v>
      </c>
    </row>
    <row r="118" spans="2:2">
      <c r="B118" s="168" t="s">
        <v>566</v>
      </c>
    </row>
    <row r="119" spans="2:2">
      <c r="B119" s="168" t="s">
        <v>568</v>
      </c>
    </row>
    <row r="120" spans="2:2">
      <c r="B120" s="167" t="str">
        <f>"受益者等： 受益者 "&amp;データ!B22&amp;"戸　受益面積 "&amp;データ!B17&amp;"ha　（田 "&amp;データ!B18&amp;"ha　畑 "&amp;データ!B19&amp;"ha　果樹園 "&amp;データ!B20&amp;"ha）"</f>
        <v>受益者等： 受益者 戸　受益面積 0ha　（田 ha　畑 ha　果樹園 ha）</v>
      </c>
    </row>
    <row r="121" spans="2:2">
      <c r="B121" s="166" t="s">
        <v>275</v>
      </c>
    </row>
    <row r="122" spans="2:2">
      <c r="B122" s="168" t="s">
        <v>473</v>
      </c>
    </row>
    <row r="123" spans="2:2">
      <c r="B123" s="167" t="str">
        <f>"事 業 費：　当初 "&amp;TEXT(データ!I11,"#,##0円")&amp;"（見積額=　円×1.1）"&amp;"　　変更 "&amp;IF(データ!I14=0,TEXT(データ!I17,"#,##0円"),TEXT(データ!I14,"#,##0円"))&amp;"（見積額=　円×1.1）"</f>
        <v>事 業 費：　当初 0円（見積額=　円×1.1）　　変更 0円（見積額=　円×1.1）</v>
      </c>
    </row>
    <row r="124" spans="2:2">
      <c r="B124" s="166" t="s">
        <v>406</v>
      </c>
    </row>
    <row r="125" spans="2:2">
      <c r="B125" s="167" t="str">
        <f>"補助対象：　当初 "&amp;TEXT(データ!I11,"#,##0円")&amp;"　　変更 "&amp;IF(データ!I14=0,TEXT(データ!I17,"#,##0円"),TEXT(データ!I14,"#,##0円"))</f>
        <v>補助対象：　当初 0円　　変更 0円</v>
      </c>
    </row>
    <row r="126" spans="2:2">
      <c r="B126" s="166" t="s">
        <v>471</v>
      </c>
    </row>
    <row r="127" spans="2:2">
      <c r="B127" s="167" t="str">
        <f>"交 付 額：　当初 "&amp;TEXT(データ!I11,"#,##0円")&amp;"　　変更 "&amp;IF(データ!J14=0,TEXT(データ!J17,"#,##0円"),TEXT(データ!J14,"#,##0円"))</f>
        <v>交 付 額：　当初 0円　　変更 0円</v>
      </c>
    </row>
    <row r="128" spans="2:2">
      <c r="B128" s="167" t="str">
        <f>"　　　　　　増減額 "&amp;IF(データ!J14=0,TEXT(データ!J11-データ!J11,"#,##0円"),TEXT(データ!J14-データ!J11,"#,##0円"))</f>
        <v>　　　　　　増減額 0円</v>
      </c>
    </row>
    <row r="129" spans="2:3">
      <c r="B129" s="166" t="s">
        <v>288</v>
      </c>
      <c r="C129" s="325">
        <f>データ!E29</f>
        <v>0</v>
      </c>
    </row>
    <row r="130" spans="2:3">
      <c r="B130" s="168" t="s">
        <v>482</v>
      </c>
      <c r="C130" s="324" t="str">
        <f>"当初 "&amp;TEXT(データ!E7,"ggge年m月d日")&amp;" から "&amp;TEXT(データ!F7,"ggge年m月d日")&amp;" まで "</f>
        <v xml:space="preserve">当初 明治33年1月0日 から 明治33年1月0日 まで </v>
      </c>
    </row>
    <row r="131" spans="2:3">
      <c r="C131" s="324" t="str">
        <f>"変更 "&amp;TEXT(データ!E7,"ggge年m月d日")&amp;" から "&amp;TEXT(データ!F8,"ggge年m月d日")&amp;" まで "</f>
        <v xml:space="preserve">変更 明治33年1月0日 から 明治33年1月0日 まで </v>
      </c>
    </row>
    <row r="132" spans="2:3">
      <c r="B132" s="167" t="str">
        <f>"実績報告日："&amp;DBCS(TEXT(データ!E19,"ggge年m月d日"))</f>
        <v>実績報告日：明治３３年１月０日</v>
      </c>
    </row>
    <row r="133" spans="2:3">
      <c r="B133" s="167" t="str">
        <f>"竣工確認日："&amp;DBCS(TEXT(データ!E25,"ggge年m月d日"))</f>
        <v>竣工確認日：明治３３年１月０日</v>
      </c>
    </row>
    <row r="134" spans="2:3">
      <c r="B134" s="167" t="str">
        <f>"確 定 額：　当初 "&amp;TEXT(データ!J19,"#,##0円")</f>
        <v>確 定 額：　当初 0円</v>
      </c>
    </row>
    <row r="135" spans="2:3">
      <c r="B135" s="166" t="s">
        <v>540</v>
      </c>
    </row>
  </sheetData>
  <phoneticPr fontId="5"/>
  <hyperlinks>
    <hyperlink ref="N2" location="データ!A1" display="データ!A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H74"/>
  <sheetViews>
    <sheetView showGridLines="0" workbookViewId="0">
      <selection activeCell="B21" sqref="B21"/>
    </sheetView>
  </sheetViews>
  <sheetFormatPr defaultRowHeight="13.5"/>
  <cols>
    <col min="1" max="1" width="3.25" customWidth="1"/>
    <col min="2" max="2" width="41.125" bestFit="1" customWidth="1"/>
    <col min="3" max="3" width="1.75" customWidth="1"/>
    <col min="4" max="4" width="20.625" style="232" customWidth="1"/>
    <col min="5" max="5" width="18.375" style="232" customWidth="1"/>
    <col min="6" max="6" width="15.125" style="232" bestFit="1" customWidth="1"/>
    <col min="7" max="7" width="3.875" style="196" customWidth="1"/>
    <col min="8" max="8" width="13.875" style="160" bestFit="1" customWidth="1"/>
  </cols>
  <sheetData>
    <row r="1" spans="2:8" ht="16.5" customHeight="1">
      <c r="D1" s="194" t="s">
        <v>292</v>
      </c>
    </row>
    <row r="3" spans="2:8" s="102" customFormat="1" ht="18" customHeight="1">
      <c r="B3" s="244" t="s">
        <v>266</v>
      </c>
      <c r="C3" s="234"/>
      <c r="D3" s="241" t="s">
        <v>396</v>
      </c>
      <c r="E3" s="235"/>
      <c r="F3" s="236"/>
      <c r="G3" s="237"/>
      <c r="H3" s="238"/>
    </row>
    <row r="4" spans="2:8" s="102" customFormat="1" ht="7.5" customHeight="1">
      <c r="B4" s="239"/>
      <c r="C4" s="239"/>
      <c r="D4" s="235"/>
      <c r="E4" s="235"/>
      <c r="F4" s="236"/>
      <c r="G4" s="237"/>
      <c r="H4" s="238"/>
    </row>
    <row r="5" spans="2:8" s="102" customFormat="1" ht="18" customHeight="1">
      <c r="B5" s="244" t="s">
        <v>267</v>
      </c>
      <c r="C5" s="234"/>
      <c r="D5" s="240" t="s">
        <v>376</v>
      </c>
      <c r="E5" s="240" t="s">
        <v>377</v>
      </c>
      <c r="F5" s="236"/>
      <c r="G5" s="237"/>
      <c r="H5" s="238"/>
    </row>
    <row r="6" spans="2:8" s="102" customFormat="1" ht="7.5" customHeight="1">
      <c r="B6" s="239"/>
      <c r="C6" s="239"/>
      <c r="D6" s="235"/>
      <c r="E6" s="235"/>
      <c r="F6" s="236"/>
      <c r="G6" s="237"/>
      <c r="H6" s="238"/>
    </row>
    <row r="7" spans="2:8" s="102" customFormat="1" ht="18" customHeight="1">
      <c r="B7" s="244" t="s">
        <v>268</v>
      </c>
      <c r="C7" s="234"/>
      <c r="D7" s="240" t="s">
        <v>387</v>
      </c>
      <c r="E7" s="240" t="s">
        <v>378</v>
      </c>
      <c r="F7" s="236"/>
      <c r="G7" s="237"/>
      <c r="H7" s="238"/>
    </row>
    <row r="8" spans="2:8" s="102" customFormat="1" ht="7.5" customHeight="1">
      <c r="B8" s="239"/>
      <c r="C8" s="239"/>
      <c r="D8" s="235"/>
      <c r="E8" s="235"/>
      <c r="F8" s="236"/>
      <c r="G8" s="237"/>
      <c r="H8" s="238"/>
    </row>
    <row r="9" spans="2:8" s="102" customFormat="1" ht="18" customHeight="1">
      <c r="B9" s="244" t="s">
        <v>374</v>
      </c>
      <c r="C9" s="234"/>
      <c r="D9" s="240" t="s">
        <v>388</v>
      </c>
      <c r="E9" s="240" t="s">
        <v>379</v>
      </c>
      <c r="F9" s="241" t="s">
        <v>380</v>
      </c>
      <c r="G9" s="237"/>
      <c r="H9" s="238"/>
    </row>
    <row r="10" spans="2:8" s="102" customFormat="1" ht="7.5" customHeight="1">
      <c r="B10" s="239"/>
      <c r="C10" s="239"/>
      <c r="D10" s="235"/>
      <c r="E10" s="235"/>
      <c r="F10" s="236"/>
      <c r="G10" s="237"/>
      <c r="H10" s="238"/>
    </row>
    <row r="11" spans="2:8" s="102" customFormat="1" ht="18" customHeight="1">
      <c r="B11" s="244" t="s">
        <v>375</v>
      </c>
      <c r="C11" s="234"/>
      <c r="D11" s="235"/>
      <c r="E11" s="235"/>
      <c r="F11" s="236"/>
      <c r="G11" s="237"/>
      <c r="H11" s="238"/>
    </row>
    <row r="12" spans="2:8" s="102" customFormat="1" ht="7.5" customHeight="1">
      <c r="B12" s="239"/>
      <c r="C12" s="239"/>
      <c r="D12" s="235"/>
      <c r="E12" s="235"/>
      <c r="F12" s="236"/>
      <c r="G12" s="237"/>
      <c r="H12" s="238"/>
    </row>
    <row r="13" spans="2:8" s="102" customFormat="1" ht="18" customHeight="1">
      <c r="B13" s="244" t="s">
        <v>391</v>
      </c>
      <c r="C13" s="234"/>
      <c r="D13" s="240" t="s">
        <v>389</v>
      </c>
      <c r="E13" s="240" t="s">
        <v>381</v>
      </c>
      <c r="F13" s="241" t="s">
        <v>380</v>
      </c>
      <c r="G13" s="237"/>
      <c r="H13" s="238"/>
    </row>
    <row r="14" spans="2:8" s="102" customFormat="1" ht="7.5" customHeight="1">
      <c r="B14" s="239"/>
      <c r="C14" s="239"/>
      <c r="D14" s="235"/>
      <c r="E14" s="235"/>
      <c r="F14" s="236"/>
      <c r="G14" s="237"/>
      <c r="H14" s="238"/>
    </row>
    <row r="15" spans="2:8" s="102" customFormat="1" ht="18" customHeight="1">
      <c r="B15" s="244" t="s">
        <v>392</v>
      </c>
      <c r="C15" s="234"/>
      <c r="D15" s="235"/>
      <c r="E15" s="235"/>
      <c r="F15" s="236"/>
      <c r="G15" s="237"/>
      <c r="H15" s="238"/>
    </row>
    <row r="16" spans="2:8" s="102" customFormat="1" ht="7.5" customHeight="1">
      <c r="B16" s="239"/>
      <c r="C16" s="239"/>
      <c r="D16" s="235"/>
      <c r="E16" s="235"/>
      <c r="F16" s="236"/>
      <c r="G16" s="237"/>
      <c r="H16" s="238"/>
    </row>
    <row r="17" spans="2:8" s="102" customFormat="1" ht="18" customHeight="1">
      <c r="B17" s="244" t="s">
        <v>269</v>
      </c>
      <c r="C17" s="234"/>
      <c r="D17" s="242" t="s">
        <v>390</v>
      </c>
      <c r="E17" s="242" t="s">
        <v>382</v>
      </c>
      <c r="F17" s="243" t="s">
        <v>383</v>
      </c>
      <c r="G17" s="237"/>
      <c r="H17" s="238"/>
    </row>
    <row r="18" spans="2:8" s="102" customFormat="1" ht="7.5" customHeight="1">
      <c r="B18" s="239"/>
      <c r="C18" s="239"/>
      <c r="D18" s="235"/>
      <c r="E18" s="235"/>
      <c r="F18" s="236"/>
      <c r="G18" s="237"/>
      <c r="H18" s="238"/>
    </row>
    <row r="19" spans="2:8" s="102" customFormat="1" ht="18" customHeight="1">
      <c r="B19" s="244" t="s">
        <v>270</v>
      </c>
      <c r="C19" s="234"/>
      <c r="D19" s="235"/>
      <c r="E19" s="235"/>
      <c r="F19" s="236"/>
      <c r="G19" s="237"/>
      <c r="H19" s="238"/>
    </row>
    <row r="20" spans="2:8" s="102" customFormat="1" ht="7.5" customHeight="1">
      <c r="B20" s="239"/>
      <c r="C20" s="239"/>
      <c r="D20" s="235"/>
      <c r="E20" s="235"/>
      <c r="F20" s="236"/>
      <c r="G20" s="237"/>
      <c r="H20" s="238"/>
    </row>
    <row r="21" spans="2:8" s="102" customFormat="1" ht="18" customHeight="1">
      <c r="B21" s="244" t="s">
        <v>271</v>
      </c>
      <c r="C21" s="234"/>
      <c r="D21" s="240" t="s">
        <v>384</v>
      </c>
      <c r="E21" s="240" t="s">
        <v>385</v>
      </c>
      <c r="F21" s="241"/>
      <c r="G21" s="237"/>
      <c r="H21" s="238"/>
    </row>
    <row r="22" spans="2:8" s="102" customFormat="1" ht="7.5" customHeight="1">
      <c r="B22" s="239"/>
      <c r="C22" s="239"/>
      <c r="D22" s="235"/>
      <c r="E22" s="235"/>
      <c r="F22" s="236"/>
      <c r="G22" s="237"/>
      <c r="H22" s="238"/>
    </row>
    <row r="23" spans="2:8" s="102" customFormat="1" ht="18" customHeight="1">
      <c r="B23" s="244" t="s">
        <v>272</v>
      </c>
      <c r="C23" s="234"/>
      <c r="D23" s="235"/>
      <c r="E23" s="235"/>
      <c r="F23" s="236"/>
      <c r="G23" s="237"/>
      <c r="H23" s="238"/>
    </row>
    <row r="24" spans="2:8" s="102" customFormat="1" ht="7.5" customHeight="1">
      <c r="B24" s="239"/>
      <c r="C24" s="239"/>
      <c r="D24" s="235"/>
      <c r="E24" s="235"/>
      <c r="F24" s="236"/>
      <c r="G24" s="237"/>
      <c r="H24" s="238"/>
    </row>
    <row r="25" spans="2:8" s="102" customFormat="1" ht="18" customHeight="1">
      <c r="B25" s="244" t="s">
        <v>273</v>
      </c>
      <c r="C25" s="234"/>
      <c r="D25" s="240" t="s">
        <v>386</v>
      </c>
      <c r="E25" s="235"/>
      <c r="F25" s="236"/>
      <c r="G25" s="237"/>
      <c r="H25" s="238"/>
    </row>
    <row r="26" spans="2:8" s="102" customFormat="1" ht="7.5" customHeight="1">
      <c r="B26" s="239"/>
      <c r="C26" s="239"/>
      <c r="D26" s="235"/>
      <c r="E26" s="235"/>
      <c r="F26" s="236"/>
      <c r="G26" s="237"/>
      <c r="H26" s="238"/>
    </row>
    <row r="27" spans="2:8" s="102" customFormat="1" ht="18" customHeight="1">
      <c r="B27" s="244" t="s">
        <v>274</v>
      </c>
      <c r="C27" s="234"/>
      <c r="D27" s="235"/>
      <c r="E27" s="235"/>
      <c r="F27" s="236"/>
      <c r="G27" s="237"/>
      <c r="H27" s="238"/>
    </row>
    <row r="28" spans="2:8" s="102" customFormat="1">
      <c r="B28" s="128"/>
      <c r="C28" s="128"/>
      <c r="D28" s="235"/>
      <c r="E28" s="235"/>
      <c r="F28" s="236"/>
      <c r="G28" s="237"/>
      <c r="H28" s="238"/>
    </row>
    <row r="29" spans="2:8">
      <c r="F29" s="233"/>
    </row>
    <row r="30" spans="2:8">
      <c r="F30" s="233"/>
    </row>
    <row r="31" spans="2:8">
      <c r="F31" s="233"/>
    </row>
    <row r="32" spans="2:8">
      <c r="F32" s="233"/>
    </row>
    <row r="33" spans="6:6">
      <c r="F33" s="233"/>
    </row>
    <row r="34" spans="6:6">
      <c r="F34" s="233"/>
    </row>
    <row r="35" spans="6:6">
      <c r="F35" s="233"/>
    </row>
    <row r="36" spans="6:6">
      <c r="F36" s="233"/>
    </row>
    <row r="37" spans="6:6">
      <c r="F37" s="233"/>
    </row>
    <row r="38" spans="6:6">
      <c r="F38" s="233"/>
    </row>
    <row r="39" spans="6:6">
      <c r="F39" s="233"/>
    </row>
    <row r="40" spans="6:6">
      <c r="F40" s="233"/>
    </row>
    <row r="41" spans="6:6">
      <c r="F41" s="233"/>
    </row>
    <row r="42" spans="6:6">
      <c r="F42" s="233"/>
    </row>
    <row r="43" spans="6:6">
      <c r="F43" s="233"/>
    </row>
    <row r="44" spans="6:6">
      <c r="F44" s="233"/>
    </row>
    <row r="45" spans="6:6">
      <c r="F45" s="233"/>
    </row>
    <row r="46" spans="6:6">
      <c r="F46" s="233"/>
    </row>
    <row r="47" spans="6:6">
      <c r="F47" s="233"/>
    </row>
    <row r="48" spans="6:6">
      <c r="F48" s="233"/>
    </row>
    <row r="49" spans="6:6">
      <c r="F49" s="233"/>
    </row>
    <row r="50" spans="6:6">
      <c r="F50" s="233"/>
    </row>
    <row r="51" spans="6:6">
      <c r="F51" s="233"/>
    </row>
    <row r="52" spans="6:6">
      <c r="F52" s="233"/>
    </row>
    <row r="53" spans="6:6">
      <c r="F53" s="233"/>
    </row>
    <row r="54" spans="6:6">
      <c r="F54" s="233"/>
    </row>
    <row r="55" spans="6:6">
      <c r="F55" s="233"/>
    </row>
    <row r="56" spans="6:6">
      <c r="F56" s="233"/>
    </row>
    <row r="57" spans="6:6">
      <c r="F57" s="233"/>
    </row>
    <row r="58" spans="6:6">
      <c r="F58" s="233"/>
    </row>
    <row r="59" spans="6:6">
      <c r="F59" s="233"/>
    </row>
    <row r="60" spans="6:6">
      <c r="F60" s="233"/>
    </row>
    <row r="61" spans="6:6">
      <c r="F61" s="233"/>
    </row>
    <row r="62" spans="6:6">
      <c r="F62" s="233"/>
    </row>
    <row r="63" spans="6:6">
      <c r="F63" s="233"/>
    </row>
    <row r="64" spans="6:6">
      <c r="F64" s="233"/>
    </row>
    <row r="65" spans="6:6">
      <c r="F65" s="233"/>
    </row>
    <row r="66" spans="6:6">
      <c r="F66" s="233"/>
    </row>
    <row r="67" spans="6:6">
      <c r="F67" s="233"/>
    </row>
    <row r="68" spans="6:6">
      <c r="F68" s="233"/>
    </row>
    <row r="69" spans="6:6">
      <c r="F69" s="233"/>
    </row>
    <row r="70" spans="6:6">
      <c r="F70" s="233"/>
    </row>
    <row r="71" spans="6:6">
      <c r="F71" s="233"/>
    </row>
    <row r="72" spans="6:6">
      <c r="F72" s="233"/>
    </row>
    <row r="73" spans="6:6">
      <c r="F73" s="233"/>
    </row>
    <row r="74" spans="6:6">
      <c r="F74" s="233"/>
    </row>
  </sheetData>
  <phoneticPr fontId="5"/>
  <hyperlinks>
    <hyperlink ref="B3" location="'様式3(選定)'!A1" display="選定通知書"/>
    <hyperlink ref="B5" location="'規則-様式1(交付申請）'!A1" display="補助金交付申請書"/>
    <hyperlink ref="B7" location="'規則-様式2(交付決定）'!A1" display="交付決定通知書"/>
    <hyperlink ref="B9" location="'規則-様式1(申請変更)'!A1" display="補助金交付申請書（変更）"/>
    <hyperlink ref="B11" location="'規則-様式2(交付決定　変更）'!A1" display="補助金(変更）交付決定通知書"/>
    <hyperlink ref="B17" location="'規則-様式3(実績報告）'!A1" display="実績報告書"/>
    <hyperlink ref="B19" location="'規則-様式3(実績報告）変更'!A1" display="実績報告書（変更申請の場合）"/>
    <hyperlink ref="B21" location="検査調書!A1" display="検査調書"/>
    <hyperlink ref="B23" location="'様式7-完了確認'!A1" display="事業完了確認書"/>
    <hyperlink ref="B25" location="'規則-確定通知'!A1" display="【補助金交付確定通知書】"/>
    <hyperlink ref="B27" location="'規則-補助金請求書'!A1" display="【補助金交付請求書】"/>
    <hyperlink ref="D1" location="データ!A1" display="データ!A1"/>
    <hyperlink ref="D5" location="'様式4(交付申請)'!Print_Area" display="'様式4(交付申請)'"/>
    <hyperlink ref="E5" location="'様式5(交付申請)'!Print_Area" display="'様式5(交付申請)"/>
    <hyperlink ref="D7" location="指示書!Print_Area" display="指示書"/>
    <hyperlink ref="E7" location="Co計算表!Print_Area" display="Co計算表"/>
    <hyperlink ref="D9" location="'様式4(計画変更）'!Print_Area" display="'様式4(計画変更）①"/>
    <hyperlink ref="E9" location="'様式5(計画変更）'!Print_Area" display="'様式5(計画変更）①"/>
    <hyperlink ref="F9" location="変更理由書!Print_Area" display="変更理由書"/>
    <hyperlink ref="B13" location="'規則-様式1(申請変更) (工期)'!Print_Area" display="'規則-様式1(申請変更) (工期)'!Print_Area"/>
    <hyperlink ref="D13" location="'様式4(計画変更） (工期)'!Print_Area" display="'様式4(計画変更）②"/>
    <hyperlink ref="E13" location="'様式5(計画変更） (工期)'!Print_Area" display="'様式5(計画変更）②"/>
    <hyperlink ref="F13" location="変更理由書!Print_Area" display="変更理由書"/>
    <hyperlink ref="D17" location="'様式4(実績)'!Print_Area" display="'様式4(実績)"/>
    <hyperlink ref="E17" location="'様式5(実績) '!Print_Area" display="'様式5(実績) "/>
    <hyperlink ref="F17" location="'地元写真 (台紙)'!Print_Area" display="'地元写真 (台紙)"/>
    <hyperlink ref="D21" location="検査写真表紙!Print_Area" display="検査写真表紙!Print_Area"/>
    <hyperlink ref="E21" location="検査写真台紙!Print_Area" display="検査写真台紙"/>
    <hyperlink ref="D25" location="'規則-確定通知 (変更あり)'!A1" display="'規則-確定通知 (変更あり)'!A1"/>
    <hyperlink ref="B15" location="'規則-様式2(交付決定　変更） (工期)'!Print_Area" display="'規則-様式2(交付決定　変更） (工期)'!Print_Area"/>
    <hyperlink ref="D3" location="位置図!Print_Area" display="位置図!"/>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view="pageBreakPreview" zoomScale="80" zoomScaleNormal="100" zoomScaleSheetLayoutView="80" workbookViewId="0">
      <selection activeCell="M11" sqref="M11"/>
    </sheetView>
  </sheetViews>
  <sheetFormatPr defaultRowHeight="14.25"/>
  <cols>
    <col min="1" max="1" width="9" style="59"/>
    <col min="2" max="2" width="13.25" style="59" customWidth="1"/>
    <col min="3" max="4" width="9" style="59"/>
    <col min="5" max="5" width="10" style="59" customWidth="1"/>
    <col min="6" max="8" width="9" style="59"/>
    <col min="9" max="9" width="11.625" style="59" customWidth="1"/>
    <col min="10" max="16384" width="9" style="59"/>
  </cols>
  <sheetData>
    <row r="1" spans="1:9">
      <c r="A1" s="81" t="s">
        <v>0</v>
      </c>
    </row>
    <row r="3" spans="1:9">
      <c r="G3" s="438" t="s">
        <v>175</v>
      </c>
      <c r="H3" s="438"/>
      <c r="I3" s="438"/>
    </row>
    <row r="5" spans="1:9">
      <c r="A5" s="59" t="s">
        <v>487</v>
      </c>
    </row>
    <row r="8" spans="1:9">
      <c r="D8" s="63" t="s">
        <v>123</v>
      </c>
    </row>
    <row r="9" spans="1:9" ht="23.25" customHeight="1">
      <c r="E9" s="59" t="s">
        <v>124</v>
      </c>
      <c r="F9" s="92" t="s">
        <v>174</v>
      </c>
    </row>
    <row r="10" spans="1:9" ht="23.25" customHeight="1">
      <c r="F10" s="92" t="s">
        <v>173</v>
      </c>
    </row>
    <row r="11" spans="1:9" ht="23.25" customHeight="1">
      <c r="E11" s="59" t="s">
        <v>6</v>
      </c>
      <c r="I11" s="63"/>
    </row>
    <row r="12" spans="1:9" ht="23.25" customHeight="1">
      <c r="E12" s="59" t="s">
        <v>3</v>
      </c>
      <c r="F12" s="61"/>
    </row>
    <row r="13" spans="1:9">
      <c r="G13" s="61"/>
    </row>
    <row r="14" spans="1:9">
      <c r="G14" s="61"/>
    </row>
    <row r="16" spans="1:9">
      <c r="A16" s="437" t="s">
        <v>244</v>
      </c>
      <c r="B16" s="437"/>
      <c r="C16" s="437"/>
      <c r="D16" s="437"/>
      <c r="E16" s="437"/>
      <c r="F16" s="437"/>
      <c r="G16" s="437"/>
      <c r="H16" s="437"/>
      <c r="I16" s="437"/>
    </row>
    <row r="17" spans="1:9">
      <c r="A17" s="85"/>
      <c r="B17" s="85"/>
      <c r="C17" s="85"/>
      <c r="D17" s="85"/>
      <c r="E17" s="85"/>
      <c r="F17" s="85"/>
      <c r="G17" s="85"/>
      <c r="H17" s="85"/>
      <c r="I17" s="85"/>
    </row>
    <row r="19" spans="1:9">
      <c r="A19" s="437" t="s">
        <v>125</v>
      </c>
      <c r="B19" s="437"/>
      <c r="C19" s="437"/>
      <c r="D19" s="437"/>
      <c r="E19" s="437"/>
      <c r="F19" s="437"/>
      <c r="G19" s="437"/>
      <c r="H19" s="437"/>
      <c r="I19" s="437"/>
    </row>
    <row r="20" spans="1:9">
      <c r="A20" s="85"/>
      <c r="B20" s="85"/>
      <c r="C20" s="85"/>
      <c r="D20" s="85"/>
      <c r="E20" s="85"/>
      <c r="F20" s="85"/>
      <c r="G20" s="85"/>
      <c r="H20" s="85"/>
      <c r="I20" s="85"/>
    </row>
    <row r="22" spans="1:9">
      <c r="A22" s="437" t="s">
        <v>8</v>
      </c>
      <c r="B22" s="437"/>
      <c r="C22" s="437"/>
      <c r="D22" s="437"/>
      <c r="E22" s="437"/>
      <c r="F22" s="437"/>
      <c r="G22" s="437"/>
      <c r="H22" s="437"/>
      <c r="I22" s="437"/>
    </row>
    <row r="23" spans="1:9">
      <c r="A23" s="85"/>
      <c r="B23" s="85"/>
      <c r="C23" s="85"/>
      <c r="D23" s="85"/>
      <c r="E23" s="85"/>
      <c r="F23" s="85"/>
      <c r="G23" s="85"/>
      <c r="H23" s="85"/>
      <c r="I23" s="85"/>
    </row>
    <row r="25" spans="1:9" ht="34.5" customHeight="1">
      <c r="A25" s="59" t="s">
        <v>164</v>
      </c>
      <c r="C25" s="92" t="s">
        <v>199</v>
      </c>
    </row>
    <row r="26" spans="1:9" ht="34.5" customHeight="1">
      <c r="A26" s="59" t="s">
        <v>126</v>
      </c>
      <c r="C26" s="92" t="s">
        <v>168</v>
      </c>
    </row>
    <row r="27" spans="1:9" ht="34.5" customHeight="1">
      <c r="A27" s="59" t="s">
        <v>127</v>
      </c>
      <c r="C27" s="92" t="s">
        <v>169</v>
      </c>
    </row>
    <row r="28" spans="1:9" ht="34.5" customHeight="1">
      <c r="A28" s="59" t="s">
        <v>128</v>
      </c>
      <c r="C28" s="92" t="s">
        <v>170</v>
      </c>
    </row>
    <row r="29" spans="1:9" ht="34.5" customHeight="1">
      <c r="A29" s="59" t="s">
        <v>129</v>
      </c>
      <c r="C29" s="92" t="s">
        <v>171</v>
      </c>
    </row>
    <row r="30" spans="1:9" ht="34.5" customHeight="1">
      <c r="A30" s="59" t="s">
        <v>130</v>
      </c>
      <c r="C30" s="92"/>
    </row>
    <row r="31" spans="1:9" ht="34.5" customHeight="1">
      <c r="A31" s="59" t="s">
        <v>131</v>
      </c>
      <c r="C31" s="92" t="s">
        <v>176</v>
      </c>
    </row>
    <row r="32" spans="1:9" ht="34.5" customHeight="1">
      <c r="A32" s="59" t="s">
        <v>132</v>
      </c>
      <c r="C32" s="92" t="s">
        <v>172</v>
      </c>
    </row>
    <row r="33" spans="1:3" ht="34.5" customHeight="1">
      <c r="A33" s="59" t="s">
        <v>133</v>
      </c>
      <c r="C33" s="62" t="s">
        <v>91</v>
      </c>
    </row>
  </sheetData>
  <mergeCells count="4">
    <mergeCell ref="A22:I22"/>
    <mergeCell ref="A16:I16"/>
    <mergeCell ref="A19:I19"/>
    <mergeCell ref="G3:I3"/>
  </mergeCells>
  <phoneticPr fontId="5"/>
  <printOptions horizontalCentered="1"/>
  <pageMargins left="0.70866141732283472" right="0.31496062992125984" top="1.574803149606299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tabSelected="1" view="pageBreakPreview" zoomScale="80" zoomScaleNormal="80" zoomScaleSheetLayoutView="80" workbookViewId="0">
      <selection activeCell="A5" sqref="A5"/>
    </sheetView>
  </sheetViews>
  <sheetFormatPr defaultRowHeight="14.25"/>
  <cols>
    <col min="1" max="2" width="9.25" style="62" customWidth="1"/>
    <col min="3" max="3" width="9" style="62"/>
    <col min="4" max="5" width="9.25" style="62" customWidth="1"/>
    <col min="6" max="6" width="9" style="62"/>
    <col min="7" max="8" width="9.25" style="62" customWidth="1"/>
    <col min="9" max="9" width="11.625" style="62" customWidth="1"/>
    <col min="10" max="16384" width="9" style="62"/>
  </cols>
  <sheetData>
    <row r="1" spans="1:9">
      <c r="A1" s="82" t="s">
        <v>134</v>
      </c>
    </row>
    <row r="2" spans="1:9">
      <c r="A2" s="60"/>
    </row>
    <row r="3" spans="1:9">
      <c r="G3" s="438" t="s">
        <v>175</v>
      </c>
      <c r="H3" s="438"/>
      <c r="I3" s="438"/>
    </row>
    <row r="4" spans="1:9">
      <c r="H4" s="84"/>
      <c r="I4" s="84"/>
    </row>
    <row r="5" spans="1:9" ht="18.75" customHeight="1">
      <c r="A5" s="62" t="s">
        <v>486</v>
      </c>
    </row>
    <row r="8" spans="1:9">
      <c r="D8" s="62" t="s">
        <v>1</v>
      </c>
    </row>
    <row r="9" spans="1:9" ht="19.5" customHeight="1">
      <c r="E9" s="62" t="s">
        <v>2</v>
      </c>
      <c r="F9" s="92" t="s">
        <v>174</v>
      </c>
    </row>
    <row r="10" spans="1:9" ht="19.5" customHeight="1">
      <c r="F10" s="92" t="s">
        <v>173</v>
      </c>
    </row>
    <row r="11" spans="1:9" ht="19.5" customHeight="1">
      <c r="E11" s="62" t="s">
        <v>89</v>
      </c>
      <c r="F11" s="61"/>
      <c r="H11" s="63"/>
      <c r="I11" s="85"/>
    </row>
    <row r="12" spans="1:9">
      <c r="G12" s="61"/>
      <c r="I12" s="85"/>
    </row>
    <row r="14" spans="1:9">
      <c r="A14" s="437" t="s">
        <v>135</v>
      </c>
      <c r="B14" s="437"/>
      <c r="C14" s="437"/>
      <c r="D14" s="437"/>
      <c r="E14" s="437"/>
      <c r="F14" s="437"/>
      <c r="G14" s="437"/>
      <c r="H14" s="437"/>
      <c r="I14" s="437"/>
    </row>
    <row r="15" spans="1:9">
      <c r="A15" s="85"/>
      <c r="B15" s="85"/>
      <c r="C15" s="85"/>
      <c r="D15" s="85"/>
      <c r="E15" s="85"/>
      <c r="F15" s="85"/>
      <c r="G15" s="85"/>
      <c r="H15" s="85"/>
      <c r="I15" s="85"/>
    </row>
    <row r="16" spans="1:9">
      <c r="A16" s="85"/>
      <c r="B16" s="85"/>
      <c r="C16" s="85"/>
      <c r="D16" s="85"/>
      <c r="E16" s="85"/>
      <c r="F16" s="85"/>
      <c r="G16" s="85"/>
      <c r="H16" s="85"/>
      <c r="I16" s="85"/>
    </row>
    <row r="17" spans="1:9">
      <c r="A17" s="441" t="s">
        <v>136</v>
      </c>
      <c r="B17" s="441"/>
      <c r="C17" s="441"/>
      <c r="D17" s="441"/>
      <c r="E17" s="441"/>
      <c r="F17" s="441"/>
      <c r="G17" s="441"/>
      <c r="H17" s="441"/>
      <c r="I17" s="441"/>
    </row>
    <row r="18" spans="1:9">
      <c r="A18" s="88"/>
      <c r="B18" s="88"/>
      <c r="C18" s="88"/>
      <c r="D18" s="88"/>
      <c r="E18" s="88"/>
      <c r="F18" s="88"/>
      <c r="G18" s="88"/>
      <c r="H18" s="88"/>
      <c r="I18" s="88"/>
    </row>
    <row r="19" spans="1:9">
      <c r="A19" s="60"/>
    </row>
    <row r="20" spans="1:9" s="60" customFormat="1">
      <c r="A20" s="441" t="s">
        <v>8</v>
      </c>
      <c r="B20" s="441"/>
      <c r="C20" s="441"/>
      <c r="D20" s="441"/>
      <c r="E20" s="441"/>
      <c r="F20" s="441"/>
      <c r="G20" s="441"/>
      <c r="H20" s="441"/>
      <c r="I20" s="441"/>
    </row>
    <row r="21" spans="1:9" s="60" customFormat="1"/>
    <row r="22" spans="1:9" s="60" customFormat="1">
      <c r="A22" s="60" t="s">
        <v>137</v>
      </c>
    </row>
    <row r="24" spans="1:9" ht="30" customHeight="1">
      <c r="A24" s="439" t="s">
        <v>6</v>
      </c>
      <c r="B24" s="439"/>
      <c r="C24" s="86" t="s">
        <v>7</v>
      </c>
      <c r="D24" s="439" t="s">
        <v>6</v>
      </c>
      <c r="E24" s="439"/>
      <c r="F24" s="86" t="s">
        <v>7</v>
      </c>
      <c r="G24" s="439" t="s">
        <v>6</v>
      </c>
      <c r="H24" s="439"/>
      <c r="I24" s="86" t="s">
        <v>7</v>
      </c>
    </row>
    <row r="25" spans="1:9" ht="30" customHeight="1">
      <c r="A25" s="439"/>
      <c r="B25" s="439"/>
      <c r="C25" s="86"/>
      <c r="D25" s="439"/>
      <c r="E25" s="439"/>
      <c r="F25" s="86"/>
      <c r="G25" s="439"/>
      <c r="H25" s="439"/>
      <c r="I25" s="86"/>
    </row>
    <row r="26" spans="1:9" ht="30" customHeight="1">
      <c r="A26" s="439" t="s">
        <v>5</v>
      </c>
      <c r="B26" s="439"/>
      <c r="C26" s="86"/>
      <c r="D26" s="439"/>
      <c r="E26" s="439"/>
      <c r="F26" s="86"/>
      <c r="G26" s="439"/>
      <c r="H26" s="439"/>
      <c r="I26" s="86"/>
    </row>
    <row r="27" spans="1:9" ht="30" customHeight="1">
      <c r="A27" s="439"/>
      <c r="B27" s="439"/>
      <c r="C27" s="86"/>
      <c r="D27" s="439"/>
      <c r="E27" s="439"/>
      <c r="F27" s="86"/>
      <c r="G27" s="439"/>
      <c r="H27" s="439"/>
      <c r="I27" s="86"/>
    </row>
    <row r="28" spans="1:9" ht="30" customHeight="1">
      <c r="A28" s="439"/>
      <c r="B28" s="439"/>
      <c r="C28" s="86"/>
      <c r="D28" s="439"/>
      <c r="E28" s="439"/>
      <c r="F28" s="86"/>
      <c r="G28" s="439"/>
      <c r="H28" s="439"/>
      <c r="I28" s="86"/>
    </row>
    <row r="29" spans="1:9" ht="30" customHeight="1">
      <c r="A29" s="439" t="s">
        <v>5</v>
      </c>
      <c r="B29" s="439"/>
      <c r="C29" s="86"/>
      <c r="D29" s="439"/>
      <c r="E29" s="439"/>
      <c r="F29" s="86"/>
      <c r="G29" s="439"/>
      <c r="H29" s="439"/>
      <c r="I29" s="86"/>
    </row>
    <row r="30" spans="1:9" ht="30" customHeight="1">
      <c r="A30" s="439"/>
      <c r="B30" s="439"/>
      <c r="C30" s="86"/>
      <c r="D30" s="439"/>
      <c r="E30" s="439"/>
      <c r="F30" s="86"/>
      <c r="G30" s="439"/>
      <c r="H30" s="439"/>
      <c r="I30" s="86"/>
    </row>
    <row r="31" spans="1:9" ht="27" customHeight="1"/>
    <row r="32" spans="1:9" s="60" customFormat="1">
      <c r="A32" s="60" t="s">
        <v>138</v>
      </c>
    </row>
    <row r="34" spans="1:9" ht="30" customHeight="1">
      <c r="A34" s="439" t="s">
        <v>6</v>
      </c>
      <c r="B34" s="439"/>
      <c r="C34" s="86" t="s">
        <v>7</v>
      </c>
      <c r="D34" s="439" t="s">
        <v>6</v>
      </c>
      <c r="E34" s="439"/>
      <c r="F34" s="86" t="s">
        <v>7</v>
      </c>
      <c r="G34" s="439" t="s">
        <v>6</v>
      </c>
      <c r="H34" s="439"/>
      <c r="I34" s="86" t="s">
        <v>7</v>
      </c>
    </row>
    <row r="35" spans="1:9" ht="30" customHeight="1">
      <c r="A35" s="439"/>
      <c r="B35" s="439"/>
      <c r="C35" s="86"/>
      <c r="D35" s="439"/>
      <c r="E35" s="439"/>
      <c r="F35" s="86"/>
      <c r="G35" s="439"/>
      <c r="H35" s="439"/>
      <c r="I35" s="86"/>
    </row>
    <row r="36" spans="1:9" ht="30" customHeight="1">
      <c r="A36" s="439"/>
      <c r="B36" s="439"/>
      <c r="C36" s="86"/>
      <c r="D36" s="439"/>
      <c r="E36" s="439"/>
      <c r="F36" s="86"/>
      <c r="G36" s="439"/>
      <c r="H36" s="439"/>
      <c r="I36" s="86"/>
    </row>
    <row r="37" spans="1:9" ht="30" customHeight="1">
      <c r="A37" s="439" t="s">
        <v>5</v>
      </c>
      <c r="B37" s="439"/>
      <c r="C37" s="86"/>
      <c r="D37" s="439"/>
      <c r="E37" s="439"/>
      <c r="F37" s="86"/>
      <c r="G37" s="439"/>
      <c r="H37" s="439"/>
      <c r="I37" s="86"/>
    </row>
    <row r="38" spans="1:9" ht="30" customHeight="1">
      <c r="A38" s="439"/>
      <c r="B38" s="439"/>
      <c r="C38" s="86"/>
      <c r="D38" s="439"/>
      <c r="E38" s="439"/>
      <c r="F38" s="86"/>
      <c r="G38" s="439"/>
      <c r="H38" s="439"/>
      <c r="I38" s="86"/>
    </row>
    <row r="40" spans="1:9">
      <c r="A40" s="440" t="s">
        <v>143</v>
      </c>
      <c r="B40" s="440"/>
      <c r="C40" s="440"/>
      <c r="D40" s="440"/>
      <c r="E40" s="440"/>
      <c r="F40" s="440"/>
      <c r="G40" s="440"/>
      <c r="H40" s="440"/>
      <c r="I40" s="440"/>
    </row>
    <row r="41" spans="1:9">
      <c r="A41" s="440"/>
      <c r="B41" s="440"/>
      <c r="C41" s="440"/>
      <c r="D41" s="440"/>
      <c r="E41" s="440"/>
      <c r="F41" s="440"/>
      <c r="G41" s="440"/>
      <c r="H41" s="440"/>
      <c r="I41" s="440"/>
    </row>
    <row r="42" spans="1:9">
      <c r="A42" s="440"/>
      <c r="B42" s="440"/>
      <c r="C42" s="440"/>
      <c r="D42" s="440"/>
      <c r="E42" s="440"/>
      <c r="F42" s="440"/>
      <c r="G42" s="440"/>
      <c r="H42" s="440"/>
      <c r="I42" s="440"/>
    </row>
  </sheetData>
  <mergeCells count="41">
    <mergeCell ref="A40:I42"/>
    <mergeCell ref="A17:I17"/>
    <mergeCell ref="A20:I20"/>
    <mergeCell ref="A37:B37"/>
    <mergeCell ref="D37:E37"/>
    <mergeCell ref="G37:H37"/>
    <mergeCell ref="A38:B38"/>
    <mergeCell ref="D38:E38"/>
    <mergeCell ref="G38:H38"/>
    <mergeCell ref="A35:B35"/>
    <mergeCell ref="D35:E35"/>
    <mergeCell ref="G35:H35"/>
    <mergeCell ref="A36:B36"/>
    <mergeCell ref="D36:E36"/>
    <mergeCell ref="G36:H36"/>
    <mergeCell ref="A30:B30"/>
    <mergeCell ref="D30:E30"/>
    <mergeCell ref="G30:H30"/>
    <mergeCell ref="A34:B34"/>
    <mergeCell ref="D34:E34"/>
    <mergeCell ref="G34:H34"/>
    <mergeCell ref="A28:B28"/>
    <mergeCell ref="D28:E28"/>
    <mergeCell ref="G28:H28"/>
    <mergeCell ref="A29:B29"/>
    <mergeCell ref="D29:E29"/>
    <mergeCell ref="G29:H29"/>
    <mergeCell ref="G3:I3"/>
    <mergeCell ref="A26:B26"/>
    <mergeCell ref="D26:E26"/>
    <mergeCell ref="G26:H26"/>
    <mergeCell ref="A27:B27"/>
    <mergeCell ref="D27:E27"/>
    <mergeCell ref="G27:H27"/>
    <mergeCell ref="A25:B25"/>
    <mergeCell ref="D25:E25"/>
    <mergeCell ref="G25:H25"/>
    <mergeCell ref="A14:I14"/>
    <mergeCell ref="A24:B24"/>
    <mergeCell ref="D24:E24"/>
    <mergeCell ref="G24:H24"/>
  </mergeCells>
  <phoneticPr fontId="5"/>
  <printOptions horizontalCentered="1"/>
  <pageMargins left="0.70866141732283472" right="0.70866141732283472" top="0.59055118110236227" bottom="0.19685039370078741"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FF"/>
  </sheetPr>
  <dimension ref="A1:J45"/>
  <sheetViews>
    <sheetView view="pageBreakPreview" zoomScaleNormal="100" zoomScaleSheetLayoutView="100" workbookViewId="0">
      <selection activeCell="E35" sqref="E35"/>
    </sheetView>
  </sheetViews>
  <sheetFormatPr defaultRowHeight="14.25"/>
  <cols>
    <col min="1" max="1" width="15.75" style="62" customWidth="1"/>
    <col min="2" max="2" width="4.75" style="62" customWidth="1"/>
    <col min="3" max="7" width="9" style="62"/>
    <col min="8" max="8" width="19" style="62" customWidth="1"/>
    <col min="9" max="9" width="2.875" style="62" customWidth="1"/>
    <col min="10" max="10" width="13" style="62" bestFit="1" customWidth="1"/>
    <col min="11" max="16384" width="9" style="62"/>
  </cols>
  <sheetData>
    <row r="1" spans="1:10">
      <c r="A1" s="81" t="s">
        <v>139</v>
      </c>
    </row>
    <row r="2" spans="1:10" ht="21" customHeight="1">
      <c r="G2" s="443" t="str">
        <f>データ!B3&amp;"平農整第 "&amp;データ!B4&amp;"-2 号"</f>
        <v>8平農整第 -2 号</v>
      </c>
      <c r="H2" s="443"/>
      <c r="J2" s="164" t="s">
        <v>263</v>
      </c>
    </row>
    <row r="3" spans="1:10" ht="21" customHeight="1">
      <c r="G3" s="61"/>
      <c r="H3" s="94">
        <f>データ!F4</f>
        <v>0</v>
      </c>
      <c r="J3" s="194" t="s">
        <v>292</v>
      </c>
    </row>
    <row r="5" spans="1:10" ht="24" customHeight="1">
      <c r="A5" s="445">
        <f>データ!$B$8</f>
        <v>0</v>
      </c>
      <c r="B5" s="445"/>
      <c r="C5" s="445"/>
    </row>
    <row r="6" spans="1:10" ht="24" customHeight="1">
      <c r="A6" s="445" t="str">
        <f>"　"&amp;データ!$B$6</f>
        <v>　Test地区</v>
      </c>
      <c r="B6" s="445"/>
      <c r="C6" s="61"/>
    </row>
    <row r="7" spans="1:10" ht="24" customHeight="1">
      <c r="A7" s="61" t="str">
        <f>"　地区代表　 "&amp;データ!$B$7&amp;" 　様"</f>
        <v>　地区代表　  　様</v>
      </c>
      <c r="B7" s="61"/>
      <c r="C7" s="61"/>
    </row>
    <row r="10" spans="1:10">
      <c r="F10" s="62" t="s">
        <v>488</v>
      </c>
    </row>
    <row r="15" spans="1:10">
      <c r="A15" s="437" t="s">
        <v>259</v>
      </c>
      <c r="B15" s="437"/>
      <c r="C15" s="437"/>
      <c r="D15" s="437"/>
      <c r="E15" s="437"/>
      <c r="F15" s="437"/>
      <c r="G15" s="437"/>
      <c r="H15" s="437"/>
    </row>
    <row r="16" spans="1:10">
      <c r="A16" s="139"/>
      <c r="B16" s="139"/>
      <c r="C16" s="139"/>
      <c r="D16" s="139"/>
      <c r="E16" s="139"/>
      <c r="F16" s="139"/>
      <c r="G16" s="139"/>
      <c r="H16" s="139"/>
    </row>
    <row r="19" spans="1:8" ht="18" customHeight="1">
      <c r="A19" s="444" t="str">
        <f>"　"&amp;DBCS(TEXT(データ!E4,"ggge年m月d日"))&amp;"付けで申請があった平戸市農業農村整備事業について、事業の選定を決定したので通知する。"</f>
        <v>　明治３３年１月０日付けで申請があった平戸市農業農村整備事業について、事業の選定を決定したので通知する。</v>
      </c>
      <c r="B19" s="444"/>
      <c r="C19" s="444"/>
      <c r="D19" s="444"/>
      <c r="E19" s="444"/>
      <c r="F19" s="444"/>
      <c r="G19" s="444"/>
      <c r="H19" s="444"/>
    </row>
    <row r="20" spans="1:8" ht="18" customHeight="1">
      <c r="A20" s="444"/>
      <c r="B20" s="444"/>
      <c r="C20" s="444"/>
      <c r="D20" s="444"/>
      <c r="E20" s="444"/>
      <c r="F20" s="444"/>
      <c r="G20" s="444"/>
      <c r="H20" s="444"/>
    </row>
    <row r="22" spans="1:8">
      <c r="A22" s="437" t="s">
        <v>8</v>
      </c>
      <c r="B22" s="437"/>
      <c r="C22" s="437"/>
      <c r="D22" s="437"/>
      <c r="E22" s="437"/>
      <c r="F22" s="437"/>
      <c r="G22" s="437"/>
      <c r="H22" s="437"/>
    </row>
    <row r="24" spans="1:8" ht="15" customHeight="1">
      <c r="A24" s="62" t="s">
        <v>4</v>
      </c>
      <c r="C24" s="61" t="str">
        <f>データ!B6</f>
        <v>Test地区</v>
      </c>
    </row>
    <row r="25" spans="1:8" ht="15" customHeight="1"/>
    <row r="26" spans="1:8" ht="15" customHeight="1">
      <c r="C26" s="62" t="s">
        <v>145</v>
      </c>
      <c r="E26" s="61" t="str">
        <f>データ!B11</f>
        <v>農道整備事業</v>
      </c>
    </row>
    <row r="27" spans="1:8" ht="15" customHeight="1">
      <c r="E27" s="61"/>
    </row>
    <row r="28" spans="1:8" ht="15" customHeight="1">
      <c r="C28" s="62" t="s">
        <v>146</v>
      </c>
      <c r="E28" s="61">
        <f>データ!B14</f>
        <v>0</v>
      </c>
    </row>
    <row r="29" spans="1:8" ht="15" customHeight="1">
      <c r="E29" s="61"/>
    </row>
    <row r="30" spans="1:8" ht="15" customHeight="1">
      <c r="C30" s="62" t="s">
        <v>147</v>
      </c>
      <c r="E30" s="446">
        <f>データ!B15</f>
        <v>0</v>
      </c>
      <c r="F30" s="447"/>
      <c r="G30" s="447"/>
      <c r="H30" s="447"/>
    </row>
    <row r="31" spans="1:8" ht="15" customHeight="1">
      <c r="E31" s="61"/>
    </row>
    <row r="32" spans="1:8" ht="15" customHeight="1">
      <c r="C32" s="62" t="s">
        <v>148</v>
      </c>
      <c r="E32" s="61" t="str">
        <f>TEXT(データ!J11,"金 #,##0円")</f>
        <v>金 0円</v>
      </c>
    </row>
    <row r="33" spans="1:8" ht="15" customHeight="1">
      <c r="E33" s="448" t="str">
        <f>IF(データ!B12="請負","　　請負：事業費"&amp;TEXT(データ!I11,"#,##0円")&amp;"の70%以内="&amp;TEXT(データ!J11,"#,##0円"),"　　直営：事業費の100％")</f>
        <v>　　請負：事業費0円の70%以内=0円</v>
      </c>
      <c r="F33" s="449"/>
      <c r="G33" s="449"/>
      <c r="H33" s="449"/>
    </row>
    <row r="34" spans="1:8">
      <c r="A34" s="139"/>
      <c r="B34" s="139"/>
      <c r="C34" s="139"/>
      <c r="D34" s="139"/>
      <c r="E34" s="448" t="str">
        <f>IF(データ!B12="請負","　　(請負の場合 1,400,000円上限)","　　(直営の場合 2,000,000円上限)")</f>
        <v>　　(請負の場合 1,400,000円上限)</v>
      </c>
      <c r="F34" s="449"/>
      <c r="G34" s="449"/>
      <c r="H34" s="449"/>
    </row>
    <row r="35" spans="1:8" ht="15" customHeight="1">
      <c r="C35" s="62" t="s">
        <v>233</v>
      </c>
      <c r="E35" s="152" t="str">
        <f>TEXT(データ!E7,"ggge年m月d日")&amp;" から "&amp;TEXT(データ!F7,"ggge年m月d日")&amp;" まで "</f>
        <v xml:space="preserve">明治33年1月0日 から 明治33年1月0日 まで </v>
      </c>
      <c r="F35" s="59"/>
    </row>
    <row r="36" spans="1:8" ht="15" customHeight="1"/>
    <row r="37" spans="1:8" ht="15" customHeight="1">
      <c r="A37" s="62" t="s">
        <v>144</v>
      </c>
    </row>
    <row r="38" spans="1:8">
      <c r="B38" s="440" t="s">
        <v>423</v>
      </c>
      <c r="C38" s="442"/>
      <c r="D38" s="442"/>
      <c r="E38" s="442"/>
      <c r="F38" s="442"/>
      <c r="G38" s="442"/>
      <c r="H38" s="442"/>
    </row>
    <row r="39" spans="1:8">
      <c r="A39" s="139"/>
      <c r="B39" s="442"/>
      <c r="C39" s="442"/>
      <c r="D39" s="442"/>
      <c r="E39" s="442"/>
      <c r="F39" s="442"/>
      <c r="G39" s="442"/>
      <c r="H39" s="442"/>
    </row>
    <row r="41" spans="1:8" ht="14.25" customHeight="1">
      <c r="B41" s="440" t="s">
        <v>422</v>
      </c>
      <c r="C41" s="442"/>
      <c r="D41" s="442"/>
      <c r="E41" s="442"/>
      <c r="F41" s="442"/>
      <c r="G41" s="442"/>
      <c r="H41" s="442"/>
    </row>
    <row r="42" spans="1:8">
      <c r="B42" s="442"/>
      <c r="C42" s="442"/>
      <c r="D42" s="442"/>
      <c r="E42" s="442"/>
      <c r="F42" s="442"/>
      <c r="G42" s="442"/>
      <c r="H42" s="442"/>
    </row>
    <row r="43" spans="1:8">
      <c r="B43" s="87"/>
      <c r="C43" s="87"/>
      <c r="D43" s="87"/>
      <c r="E43" s="87"/>
      <c r="F43" s="87"/>
      <c r="G43" s="87"/>
      <c r="H43" s="87"/>
    </row>
    <row r="44" spans="1:8" ht="14.25" customHeight="1">
      <c r="B44" s="440" t="s">
        <v>424</v>
      </c>
      <c r="C44" s="442"/>
      <c r="D44" s="442"/>
      <c r="E44" s="442"/>
      <c r="F44" s="442"/>
      <c r="G44" s="442"/>
      <c r="H44" s="442"/>
    </row>
    <row r="45" spans="1:8">
      <c r="B45" s="442"/>
      <c r="C45" s="442"/>
      <c r="D45" s="442"/>
      <c r="E45" s="442"/>
      <c r="F45" s="442"/>
      <c r="G45" s="442"/>
      <c r="H45" s="442"/>
    </row>
  </sheetData>
  <mergeCells count="12">
    <mergeCell ref="B38:H39"/>
    <mergeCell ref="B41:H42"/>
    <mergeCell ref="B44:H45"/>
    <mergeCell ref="G2:H2"/>
    <mergeCell ref="A15:H15"/>
    <mergeCell ref="A19:H20"/>
    <mergeCell ref="A22:H22"/>
    <mergeCell ref="A5:C5"/>
    <mergeCell ref="A6:B6"/>
    <mergeCell ref="E30:H30"/>
    <mergeCell ref="E33:H33"/>
    <mergeCell ref="E34:H34"/>
  </mergeCells>
  <phoneticPr fontId="5"/>
  <hyperlinks>
    <hyperlink ref="J2" location="印刷選択!A1" display="選択画面"/>
    <hyperlink ref="J3" location="データ!A1" display="データ!A1"/>
  </hyperlinks>
  <printOptions horizontalCentered="1"/>
  <pageMargins left="0.70866141732283472" right="0.70866141732283472" top="0.59055118110236227" bottom="0.39370078740157483" header="0.31496062992125984" footer="0.31496062992125984"/>
  <pageSetup paperSize="9" orientation="portrait" blackAndWhite="1"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47</vt:i4>
      </vt:variant>
      <vt:variant>
        <vt:lpstr>名前付き一覧</vt:lpstr>
      </vt:variant>
      <vt:variant>
        <vt:i4>37</vt:i4>
      </vt:variant>
    </vt:vector>
  </HeadingPairs>
  <TitlesOfParts>
    <vt:vector size="84" baseType="lpstr">
      <vt:lpstr>データ集計転記用</vt:lpstr>
      <vt:lpstr>データ</vt:lpstr>
      <vt:lpstr>チェックリスト</vt:lpstr>
      <vt:lpstr>決裁区分</vt:lpstr>
      <vt:lpstr>起案用ﾃｷｽﾄ</vt:lpstr>
      <vt:lpstr>印刷選択</vt:lpstr>
      <vt:lpstr>様式1</vt:lpstr>
      <vt:lpstr>様式2</vt:lpstr>
      <vt:lpstr>様式3(選定)</vt:lpstr>
      <vt:lpstr>位置図</vt:lpstr>
      <vt:lpstr>現況写真</vt:lpstr>
      <vt:lpstr>Co計算表</vt:lpstr>
      <vt:lpstr>様式3(不選定)</vt:lpstr>
      <vt:lpstr>規則-様式1(交付申請）</vt:lpstr>
      <vt:lpstr>様式4(交付申請)</vt:lpstr>
      <vt:lpstr>様式5(交付申請)</vt:lpstr>
      <vt:lpstr>規則-様式2(交付決定）</vt:lpstr>
      <vt:lpstr>■注意事項</vt:lpstr>
      <vt:lpstr>指示書</vt:lpstr>
      <vt:lpstr>規則-様式1(申請変更)</vt:lpstr>
      <vt:lpstr>様式4(計画変更）</vt:lpstr>
      <vt:lpstr>様式5(計画変更）</vt:lpstr>
      <vt:lpstr>規則-様式2(交付決定　変更）</vt:lpstr>
      <vt:lpstr>×変更理由書</vt:lpstr>
      <vt:lpstr>規則-様式1(申請変更) (工期)</vt:lpstr>
      <vt:lpstr>様式4(計画変更） (工期)</vt:lpstr>
      <vt:lpstr>様式5(計画変更） (工期)</vt:lpstr>
      <vt:lpstr>規則-様式2(交付決定　変更） (工期)</vt:lpstr>
      <vt:lpstr>規則-様式3(実績報告）</vt:lpstr>
      <vt:lpstr>様式4(実績)</vt:lpstr>
      <vt:lpstr>様式5(実績) </vt:lpstr>
      <vt:lpstr>地元写真 (台紙)</vt:lpstr>
      <vt:lpstr>規則-様式3(実績報告）変更</vt:lpstr>
      <vt:lpstr>検査調書</vt:lpstr>
      <vt:lpstr>検査写真表紙</vt:lpstr>
      <vt:lpstr>検査写真台紙</vt:lpstr>
      <vt:lpstr>様式7-完了確認</vt:lpstr>
      <vt:lpstr>規則-確定通知</vt:lpstr>
      <vt:lpstr>規則-確定通知 (変更あり)</vt:lpstr>
      <vt:lpstr>確定通知送り状</vt:lpstr>
      <vt:lpstr>請求書同封書</vt:lpstr>
      <vt:lpstr>規則-補助金請求書</vt:lpstr>
      <vt:lpstr>口座が異なる場合</vt:lpstr>
      <vt:lpstr>支出添付ふせん</vt:lpstr>
      <vt:lpstr>ふせん</vt:lpstr>
      <vt:lpstr>(旧) 検査調書</vt:lpstr>
      <vt:lpstr>×取下書</vt:lpstr>
      <vt:lpstr>'(旧) 検査調書'!Print_Area</vt:lpstr>
      <vt:lpstr>×変更理由書!Print_Area</vt:lpstr>
      <vt:lpstr>■注意事項!Print_Area</vt:lpstr>
      <vt:lpstr>Co計算表!Print_Area</vt:lpstr>
      <vt:lpstr>チェックリスト!Print_Area</vt:lpstr>
      <vt:lpstr>位置図!Print_Area</vt:lpstr>
      <vt:lpstr>'規則-確定通知'!Print_Area</vt:lpstr>
      <vt:lpstr>'規則-確定通知 (変更あり)'!Print_Area</vt:lpstr>
      <vt:lpstr>'規則-補助金請求書'!Print_Area</vt:lpstr>
      <vt:lpstr>'規則-様式1(交付申請）'!Print_Area</vt:lpstr>
      <vt:lpstr>'規則-様式1(申請変更)'!Print_Area</vt:lpstr>
      <vt:lpstr>'規則-様式1(申請変更) (工期)'!Print_Area</vt:lpstr>
      <vt:lpstr>'規則-様式2(交付決定　変更）'!Print_Area</vt:lpstr>
      <vt:lpstr>'規則-様式2(交付決定　変更） (工期)'!Print_Area</vt:lpstr>
      <vt:lpstr>'規則-様式2(交付決定）'!Print_Area</vt:lpstr>
      <vt:lpstr>'規則-様式3(実績報告）'!Print_Area</vt:lpstr>
      <vt:lpstr>'規則-様式3(実績報告）変更'!Print_Area</vt:lpstr>
      <vt:lpstr>検査写真台紙!Print_Area</vt:lpstr>
      <vt:lpstr>検査写真表紙!Print_Area</vt:lpstr>
      <vt:lpstr>検査調書!Print_Area</vt:lpstr>
      <vt:lpstr>現況写真!Print_Area</vt:lpstr>
      <vt:lpstr>口座が異なる場合!Print_Area</vt:lpstr>
      <vt:lpstr>指示書!Print_Area</vt:lpstr>
      <vt:lpstr>請求書同封書!Print_Area</vt:lpstr>
      <vt:lpstr>'地元写真 (台紙)'!Print_Area</vt:lpstr>
      <vt:lpstr>様式1!Print_Area</vt:lpstr>
      <vt:lpstr>'様式3(選定)'!Print_Area</vt:lpstr>
      <vt:lpstr>'様式3(不選定)'!Print_Area</vt:lpstr>
      <vt:lpstr>'様式4(計画変更）'!Print_Area</vt:lpstr>
      <vt:lpstr>'様式4(計画変更） (工期)'!Print_Area</vt:lpstr>
      <vt:lpstr>'様式4(交付申請)'!Print_Area</vt:lpstr>
      <vt:lpstr>'様式4(実績)'!Print_Area</vt:lpstr>
      <vt:lpstr>'様式5(計画変更）'!Print_Area</vt:lpstr>
      <vt:lpstr>'様式5(計画変更） (工期)'!Print_Area</vt:lpstr>
      <vt:lpstr>'様式5(交付申請)'!Print_Area</vt:lpstr>
      <vt:lpstr>'様式5(実績) '!Print_Area</vt:lpstr>
      <vt:lpstr>'様式7-完了確認'!Print_Area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諸藤　秀法</dc:creator>
  <cp:lastModifiedBy>塩田 拓巳</cp:lastModifiedBy>
  <cp:lastPrinted>2026-04-13T06:31:30Z</cp:lastPrinted>
  <dcterms:created xsi:type="dcterms:W3CDTF">2018-05-31T06:14:50Z</dcterms:created>
  <dcterms:modified xsi:type="dcterms:W3CDTF">2026-06-30T01:12:05Z</dcterms:modified>
</cp:coreProperties>
</file>